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1-WORK\1-Work\1-SPE\8.0\Calculators\"/>
    </mc:Choice>
  </mc:AlternateContent>
  <workbookProtection workbookAlgorithmName="SHA-512" workbookHashValue="7rtyUff6YJacA2+xxZ/fpM4Qt0NBCacVR/llU6R4nzm6t8iX3C0YCd7W3vuQY+Io8PCr80F1v7a1rQpxiV+DMw==" workbookSaltValue="016muM4u4EAMSUk9QXWL+g==" workbookSpinCount="100000" lockStructure="1"/>
  <bookViews>
    <workbookView xWindow="0" yWindow="0" windowWidth="20490" windowHeight="6930" tabRatio="889"/>
  </bookViews>
  <sheets>
    <sheet name="Instructions" sheetId="6" r:id="rId1"/>
    <sheet name="Customer_Data_Input" sheetId="2" r:id="rId2"/>
    <sheet name="Customer_Data_Input_optional" sheetId="10" r:id="rId3"/>
    <sheet name="Summary_Input" sheetId="4" r:id="rId4"/>
    <sheet name="Hardware_Specs" sheetId="7" r:id="rId5"/>
    <sheet name="Scanner_Capacity" sheetId="9" r:id="rId6"/>
    <sheet name="Recommendations" sheetId="8" r:id="rId7"/>
    <sheet name="Raw_Computation" sheetId="1" state="hidden" r:id="rId8"/>
    <sheet name="Setup" sheetId="5" state="hidden" r:id="rId9"/>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8" l="1"/>
  <c r="C9" i="4"/>
  <c r="E9" i="1"/>
  <c r="C8" i="4"/>
  <c r="D9" i="1"/>
  <c r="C11" i="4"/>
  <c r="F9" i="1"/>
  <c r="G9" i="1"/>
  <c r="C7" i="4"/>
  <c r="C9" i="1"/>
  <c r="H9" i="1"/>
  <c r="C10" i="4"/>
  <c r="J9" i="1"/>
  <c r="K9" i="1"/>
  <c r="L9" i="1"/>
  <c r="C23" i="4"/>
  <c r="C22" i="4"/>
  <c r="C24" i="4"/>
  <c r="G17" i="1"/>
  <c r="G18" i="1"/>
  <c r="G29" i="1"/>
  <c r="G31" i="1"/>
  <c r="C12" i="4"/>
  <c r="G32" i="1"/>
  <c r="C13" i="4"/>
  <c r="G33" i="1"/>
  <c r="C14" i="4"/>
  <c r="G34" i="1"/>
  <c r="C15" i="4"/>
  <c r="G35" i="1"/>
  <c r="E24" i="8"/>
  <c r="E23" i="8"/>
  <c r="D24" i="8"/>
  <c r="E22" i="8"/>
  <c r="D23" i="8"/>
  <c r="E21" i="8"/>
  <c r="D22" i="8"/>
  <c r="D16" i="8"/>
  <c r="D21" i="8"/>
  <c r="E10" i="1"/>
  <c r="D10" i="1"/>
  <c r="F10" i="1"/>
  <c r="G10" i="1"/>
  <c r="C11" i="8"/>
  <c r="D11" i="8"/>
  <c r="C6" i="9"/>
  <c r="D6" i="9"/>
  <c r="P37" i="5"/>
  <c r="P36" i="5"/>
  <c r="N37" i="5"/>
  <c r="N36" i="5"/>
  <c r="D7" i="9"/>
  <c r="D8" i="9"/>
  <c r="D9" i="9"/>
  <c r="D10" i="9"/>
  <c r="C7" i="9"/>
  <c r="C8" i="9"/>
  <c r="C9" i="9"/>
  <c r="C10" i="9"/>
  <c r="B6" i="9"/>
  <c r="B7" i="9"/>
  <c r="B8" i="9"/>
  <c r="B9" i="9"/>
  <c r="B10" i="9"/>
  <c r="G19" i="1"/>
  <c r="G20" i="1"/>
  <c r="G21" i="1"/>
  <c r="C4" i="8"/>
  <c r="C23" i="8"/>
  <c r="C24" i="8"/>
  <c r="C22" i="8"/>
  <c r="C21" i="8"/>
  <c r="C10" i="1"/>
  <c r="J10" i="1"/>
  <c r="I9" i="1"/>
  <c r="I10" i="1"/>
  <c r="H10" i="1"/>
  <c r="K10" i="1"/>
  <c r="L10" i="1"/>
  <c r="G42" i="1"/>
  <c r="G44" i="1"/>
  <c r="G45" i="1"/>
  <c r="G46" i="1"/>
  <c r="M9" i="1"/>
  <c r="M10" i="1"/>
  <c r="G47" i="1"/>
  <c r="G48" i="1"/>
</calcChain>
</file>

<file path=xl/sharedStrings.xml><?xml version="1.0" encoding="utf-8"?>
<sst xmlns="http://schemas.openxmlformats.org/spreadsheetml/2006/main" count="394" uniqueCount="283">
  <si>
    <t>Total Scan File Size</t>
  </si>
  <si>
    <t>Total Scan File Size (all users)</t>
  </si>
  <si>
    <t>SNO</t>
  </si>
  <si>
    <t>Number of Users</t>
  </si>
  <si>
    <t>Average files/usr</t>
  </si>
  <si>
    <t>Average FileSize</t>
  </si>
  <si>
    <t>single user</t>
  </si>
  <si>
    <t>All Users</t>
  </si>
  <si>
    <t>No of times file modifications</t>
  </si>
  <si>
    <t>MB</t>
  </si>
  <si>
    <t>GB</t>
  </si>
  <si>
    <t>TB</t>
  </si>
  <si>
    <t>Based on FileSize</t>
  </si>
  <si>
    <t>GB/Hr</t>
  </si>
  <si>
    <t>Please list out the specs of the system used for the Scanner</t>
  </si>
  <si>
    <t>Question</t>
  </si>
  <si>
    <t>Are you using Jumbo frames in the network for the traffic between SPE scanner and the scanning traffic source?</t>
  </si>
  <si>
    <t>What is the value set for "Maximum RAM used for in-memory file system"</t>
  </si>
  <si>
    <t>What is the value set for "Maximum file size stored wiithin in-memory file system"</t>
  </si>
  <si>
    <t>Provide all configuration files (*.xml)</t>
  </si>
  <si>
    <t>What is the SPE or SSE version deployed?</t>
  </si>
  <si>
    <t>What all applications apart from SPE/SSE is installed on the system (it is recommended that a dedicated system for SPE scanner)</t>
  </si>
  <si>
    <t>What is the average size of files that will be scanned by SPE (in MBs)?</t>
  </si>
  <si>
    <t>Response</t>
  </si>
  <si>
    <t>MB/s</t>
  </si>
  <si>
    <t>Average File Size</t>
  </si>
  <si>
    <t>What kind of data is being scanned (in production environment) Is it Office files, PDFs, ZIP, RAR, etc.</t>
  </si>
  <si>
    <t>No. of Physical processor</t>
  </si>
  <si>
    <t>No. of Cores per CPU</t>
  </si>
  <si>
    <t>Throughput %age</t>
  </si>
  <si>
    <t>Scanning Rate Mb/S</t>
  </si>
  <si>
    <t>Windows</t>
  </si>
  <si>
    <t>Linux</t>
  </si>
  <si>
    <t>Platform</t>
  </si>
  <si>
    <t>Throughput</t>
  </si>
  <si>
    <t>Platform Deployed</t>
  </si>
  <si>
    <t>Time Required to Scan Data in Hours</t>
  </si>
  <si>
    <t>Gigabit/Hr</t>
  </si>
  <si>
    <t>Gigabit/min</t>
  </si>
  <si>
    <t>Gigabit/s</t>
  </si>
  <si>
    <t>ICAP</t>
  </si>
  <si>
    <t>NAS</t>
  </si>
  <si>
    <t>Number of files modified per user</t>
  </si>
  <si>
    <t>In Business hours</t>
  </si>
  <si>
    <t>ICAP Computation</t>
  </si>
  <si>
    <t>Throughput (Scanning rate)</t>
  </si>
  <si>
    <t>Hours</t>
  </si>
  <si>
    <t>Unit</t>
  </si>
  <si>
    <t>Qty</t>
  </si>
  <si>
    <t>Item Description</t>
  </si>
  <si>
    <t>%</t>
  </si>
  <si>
    <t>Network Speed</t>
  </si>
  <si>
    <t>100 Mbps</t>
  </si>
  <si>
    <t>1 Gbps</t>
  </si>
  <si>
    <t>10Gbps</t>
  </si>
  <si>
    <t>40Gbps</t>
  </si>
  <si>
    <t>NetApp/RPC Computation</t>
  </si>
  <si>
    <t>Use Case</t>
  </si>
  <si>
    <t>Number of modifications per user per file</t>
  </si>
  <si>
    <t>DISCLAIMER</t>
  </si>
  <si>
    <t>PLEASE READ THESE INSTRUCTIONS CAREFULLY</t>
  </si>
  <si>
    <t>Company Website</t>
  </si>
  <si>
    <t>Company Phone</t>
  </si>
  <si>
    <t>Operating System and Hardware Details for the SPE Scanner</t>
  </si>
  <si>
    <t>RAM Capacity (in GB)</t>
  </si>
  <si>
    <t>Disk Capacity (in GB)</t>
  </si>
  <si>
    <t>Disk Type (SSD/SAS/IDE/SCSI)</t>
  </si>
  <si>
    <t># CPU</t>
  </si>
  <si>
    <t># Cores</t>
  </si>
  <si>
    <t>Disk Type</t>
  </si>
  <si>
    <t>SSD</t>
  </si>
  <si>
    <t>IDE</t>
  </si>
  <si>
    <t>SAS</t>
  </si>
  <si>
    <t>SCSI</t>
  </si>
  <si>
    <t>SAN LUN</t>
  </si>
  <si>
    <t>CPU Make (Intel/AMD/Virtual)</t>
  </si>
  <si>
    <t>Yes</t>
  </si>
  <si>
    <t>No</t>
  </si>
  <si>
    <t>CPU Speed (GHz)</t>
  </si>
  <si>
    <t>SPE Scanner Details (if already deployed)</t>
  </si>
  <si>
    <t>Protocol</t>
  </si>
  <si>
    <t>Make</t>
  </si>
  <si>
    <t>We do not recommend any Make</t>
  </si>
  <si>
    <t>Model</t>
  </si>
  <si>
    <t>We do not recommend any Model</t>
  </si>
  <si>
    <t>CPU</t>
  </si>
  <si>
    <t>Intel Xeon or AMD</t>
  </si>
  <si>
    <t>Physical Processors</t>
  </si>
  <si>
    <t>Cores per Processor</t>
  </si>
  <si>
    <t>At least 4</t>
  </si>
  <si>
    <t>At least 2</t>
  </si>
  <si>
    <t>System RAM</t>
  </si>
  <si>
    <t>At least 16 GB</t>
  </si>
  <si>
    <t>System Disk</t>
  </si>
  <si>
    <t>At least 120GB (if you plan to retain logs for longer duration)</t>
  </si>
  <si>
    <t>NIC</t>
  </si>
  <si>
    <t>System Disk Type</t>
  </si>
  <si>
    <t>SAS/SSD or low latency Disk</t>
  </si>
  <si>
    <t>Protocol You have Selected</t>
  </si>
  <si>
    <t>First Year</t>
  </si>
  <si>
    <t>Second Year</t>
  </si>
  <si>
    <t>Third Year</t>
  </si>
  <si>
    <t>Fourth Year</t>
  </si>
  <si>
    <t>Column2</t>
  </si>
  <si>
    <t>Column3</t>
  </si>
  <si>
    <t>Scanner</t>
  </si>
  <si>
    <t>Proto</t>
  </si>
  <si>
    <t>Year</t>
  </si>
  <si>
    <t xml:space="preserve">Year </t>
  </si>
  <si>
    <t>General Recommendations</t>
  </si>
  <si>
    <t>Recommended Hardware</t>
  </si>
  <si>
    <t>Dell</t>
  </si>
  <si>
    <t>R710</t>
  </si>
  <si>
    <t xml:space="preserve">Intel Xeon </t>
  </si>
  <si>
    <t>Dual Proc</t>
  </si>
  <si>
    <t>Quad Core</t>
  </si>
  <si>
    <t>300GB Single Spindle Disk</t>
  </si>
  <si>
    <t>SAS 10000 RPM</t>
  </si>
  <si>
    <t>Feedback/Suggestions</t>
  </si>
  <si>
    <t>Send us your suggestions to ProtectionEngine@Symantec.com</t>
  </si>
  <si>
    <t>Table4</t>
  </si>
  <si>
    <t>Table5</t>
  </si>
  <si>
    <t>Table7</t>
  </si>
  <si>
    <t>Table8</t>
  </si>
  <si>
    <t>Your Deployment Environment</t>
  </si>
  <si>
    <t>Virtualisation</t>
  </si>
  <si>
    <t>Vmware ESXi</t>
  </si>
  <si>
    <t>Vmware Server</t>
  </si>
  <si>
    <t>Microsoft HyperVisor</t>
  </si>
  <si>
    <t>Xen</t>
  </si>
  <si>
    <t>KVM</t>
  </si>
  <si>
    <t>Other</t>
  </si>
  <si>
    <t>Working Hours</t>
  </si>
  <si>
    <t>Consolidated Input to Calculator</t>
  </si>
  <si>
    <t>OpenStack</t>
  </si>
  <si>
    <t>What is the Average Size of the files? (in MBs)</t>
  </si>
  <si>
    <t>Network Attached Storage (NAS)  Device Details</t>
  </si>
  <si>
    <t>What is the make/brand of the NAS device?</t>
  </si>
  <si>
    <t>What is the model of the NAS Device</t>
  </si>
  <si>
    <t>CPU Make</t>
  </si>
  <si>
    <t>Disk Type/Technology</t>
  </si>
  <si>
    <t>Are you using vfilers?</t>
  </si>
  <si>
    <t>How many vfilers</t>
  </si>
  <si>
    <t>How many sites do you have?</t>
  </si>
  <si>
    <r>
      <t xml:space="preserve">Estimated future Growth in Load  - </t>
    </r>
    <r>
      <rPr>
        <b/>
        <sz val="11"/>
        <color theme="1"/>
        <rFont val="Calibri"/>
        <family val="2"/>
        <scheme val="minor"/>
      </rPr>
      <t>First Year</t>
    </r>
    <r>
      <rPr>
        <sz val="11"/>
        <color theme="1"/>
        <rFont val="Calibri"/>
        <family val="2"/>
        <scheme val="minor"/>
      </rPr>
      <t xml:space="preserve"> (%)</t>
    </r>
  </si>
  <si>
    <r>
      <t xml:space="preserve">Estimated future Growth in Load  - </t>
    </r>
    <r>
      <rPr>
        <b/>
        <sz val="11"/>
        <color theme="1"/>
        <rFont val="Calibri"/>
        <family val="2"/>
        <scheme val="minor"/>
      </rPr>
      <t>Second Year</t>
    </r>
    <r>
      <rPr>
        <sz val="11"/>
        <color theme="1"/>
        <rFont val="Calibri"/>
        <family val="2"/>
        <scheme val="minor"/>
      </rPr>
      <t xml:space="preserve"> (%)</t>
    </r>
  </si>
  <si>
    <r>
      <t xml:space="preserve">Estimated future Growth in Load  - </t>
    </r>
    <r>
      <rPr>
        <b/>
        <sz val="11"/>
        <color theme="1"/>
        <rFont val="Calibri"/>
        <family val="2"/>
        <scheme val="minor"/>
      </rPr>
      <t>Third Year</t>
    </r>
    <r>
      <rPr>
        <sz val="11"/>
        <color theme="1"/>
        <rFont val="Calibri"/>
        <family val="2"/>
        <scheme val="minor"/>
      </rPr>
      <t xml:space="preserve"> (%)</t>
    </r>
  </si>
  <si>
    <r>
      <t xml:space="preserve">Estimated future Growth in Load  - </t>
    </r>
    <r>
      <rPr>
        <b/>
        <sz val="11"/>
        <color theme="1"/>
        <rFont val="Calibri"/>
        <family val="2"/>
        <scheme val="minor"/>
      </rPr>
      <t>Fourth Year</t>
    </r>
    <r>
      <rPr>
        <sz val="11"/>
        <color theme="1"/>
        <rFont val="Calibri"/>
        <family val="2"/>
        <scheme val="minor"/>
      </rPr>
      <t xml:space="preserve"> (%)</t>
    </r>
  </si>
  <si>
    <t>Below is a sample machine configuration. You can deploy a better system than listed below for maximum TCO on the hardware</t>
  </si>
  <si>
    <t>Scanner Requirement</t>
  </si>
  <si>
    <t xml:space="preserve">Protection Engine Capacity </t>
  </si>
  <si>
    <t>Scanner Computation</t>
  </si>
  <si>
    <t>Table3: Virtualisation</t>
  </si>
  <si>
    <t>Table2: Network Speed</t>
  </si>
  <si>
    <t>Table6: Disk Type</t>
  </si>
  <si>
    <t>Summary of Inputs provided to the Calculator</t>
  </si>
  <si>
    <t>Scanner Platform</t>
  </si>
  <si>
    <t>About Sizing Calculator</t>
  </si>
  <si>
    <t>You do not need to Enter any data here. All the data is being pulled from the sheet "Customer_Data_Input"</t>
  </si>
  <si>
    <t>Increase in Load %</t>
  </si>
  <si>
    <t>Total Scanners Required</t>
  </si>
  <si>
    <t xml:space="preserve">If you plan to install Protection Engine on a virtual machine, please ensure that resources are fully allocated/reserved for Protection Engine Server. </t>
  </si>
  <si>
    <t>If you need to exclude some file types/extensions from AV Scanning, ensure that you exclude them on the storage device itself. For example, you may exclude large VMDK files from scanning and thereby increase the performance.</t>
  </si>
  <si>
    <r>
      <t xml:space="preserve">The Hardware should </t>
    </r>
    <r>
      <rPr>
        <b/>
        <sz val="11"/>
        <color theme="1"/>
        <rFont val="Calibri"/>
        <family val="2"/>
        <scheme val="minor"/>
      </rPr>
      <t>only</t>
    </r>
    <r>
      <rPr>
        <sz val="11"/>
        <color theme="1"/>
        <rFont val="Calibri"/>
        <family val="2"/>
        <scheme val="minor"/>
      </rPr>
      <t xml:space="preserve"> be used to host Protection Engine.</t>
    </r>
  </si>
  <si>
    <r>
      <t xml:space="preserve">Please </t>
    </r>
    <r>
      <rPr>
        <b/>
        <sz val="11"/>
        <color rgb="FFFF0000"/>
        <rFont val="Calibri"/>
        <family val="2"/>
        <scheme val="minor"/>
      </rPr>
      <t>do not load</t>
    </r>
    <r>
      <rPr>
        <sz val="11"/>
        <color theme="1"/>
        <rFont val="Calibri"/>
        <family val="2"/>
        <scheme val="minor"/>
      </rPr>
      <t xml:space="preserve"> the Protection Engine Scanner server beyond 70% of CPU usage.</t>
    </r>
  </si>
  <si>
    <t>Recommended number of Scanners</t>
  </si>
  <si>
    <t>Protocol selected</t>
  </si>
  <si>
    <t>If you have vfilers implemented, please assign at least one Scanner to one vfiler and based on the scanning load, please add additional scanners to cater the load generated.</t>
  </si>
  <si>
    <t>While every care has been taken to create output from the tool, customers may need to make tuning for their environments based on in-situ observed differences. The tool is used to predict at a base level and makes certain presumptions that must be validated in your environment for your own needs. No guarantees or warranties are expressly or explicitly given for its use – if in doubt, always seek to engage a Symantec Certified Consultant for best results.</t>
  </si>
  <si>
    <t>Customer Name</t>
  </si>
  <si>
    <t>What is the hardware vendor brand (Dell/HP/IBM/etc)?  [If the Scanner is installed on Virtual Environment, please provide the host hardware vendor details]</t>
  </si>
  <si>
    <r>
      <rPr>
        <b/>
        <i/>
        <sz val="10"/>
        <color rgb="FFFF0000"/>
        <rFont val="Calibri"/>
        <family val="2"/>
        <scheme val="minor"/>
      </rPr>
      <t>Note:</t>
    </r>
    <r>
      <rPr>
        <i/>
        <sz val="10"/>
        <color rgb="FFFF0000"/>
        <rFont val="Calibri"/>
        <family val="2"/>
        <scheme val="minor"/>
      </rPr>
      <t xml:space="preserve"> Throughput is pre-configured based on your platform. This number is based on Symantec's Sizing numbers derived on hardware listed in the Hardware_Specs sheet.</t>
    </r>
  </si>
  <si>
    <t>Sizing Recommendations are based on below Hardware Specs</t>
  </si>
  <si>
    <t>Platforms: Windows / Linux</t>
  </si>
  <si>
    <t>Production Environment</t>
  </si>
  <si>
    <t>NA</t>
  </si>
  <si>
    <t>What is the OS platform for the Scanners deployed?</t>
  </si>
  <si>
    <t>NAS Platform</t>
  </si>
  <si>
    <t>NetApp Cluster Mode</t>
  </si>
  <si>
    <t>NetApp 7 Mode</t>
  </si>
  <si>
    <t>EMC Cellera</t>
  </si>
  <si>
    <t>Intel</t>
  </si>
  <si>
    <t>Table1: Throughput</t>
  </si>
  <si>
    <t>Table: Bitness</t>
  </si>
  <si>
    <t>64-bit</t>
  </si>
  <si>
    <t>Bitness</t>
  </si>
  <si>
    <t>Table:</t>
  </si>
  <si>
    <t>CPU_Make</t>
  </si>
  <si>
    <t>AMD</t>
  </si>
  <si>
    <t>Virtual</t>
  </si>
  <si>
    <t>Others</t>
  </si>
  <si>
    <t>Dell FluidFS</t>
  </si>
  <si>
    <t>IBM SONAS</t>
  </si>
  <si>
    <t>EMC Isilon</t>
  </si>
  <si>
    <t>Hitachi File OS</t>
  </si>
  <si>
    <t>Hitachi HNAS</t>
  </si>
  <si>
    <t>HP StoreAllOS</t>
  </si>
  <si>
    <t>How many NAS devices do you have in a site?</t>
  </si>
  <si>
    <t>Comments</t>
  </si>
  <si>
    <t>Additional Information</t>
  </si>
  <si>
    <t>What is the usual load on the system ( in %cpu utilisation)</t>
  </si>
  <si>
    <t>Please do not perform intra-site scanning. All Scanners should be within the site only and scan the data within the site.</t>
  </si>
  <si>
    <t>32GB</t>
  </si>
  <si>
    <t>Median</t>
  </si>
  <si>
    <t>Average</t>
  </si>
  <si>
    <t>System</t>
  </si>
  <si>
    <t>Operating System (OS) Recommendation</t>
  </si>
  <si>
    <t>- Create / Modify the registry value for TcpFinWait2Delay and set value to 30 (decimal)</t>
  </si>
  <si>
    <t>- Create / Modify the registry value for TcpTimedWaitDelay and set value to 30 (decimal)</t>
  </si>
  <si>
    <t>Under registry hive HKEY_LOCAL_MACHINE\SYSTEM\CurrentControlSet\Services\Tcpip\Parameters</t>
  </si>
  <si>
    <t>Hardware System Recommendation</t>
  </si>
  <si>
    <t>Configure the MTU to 9000</t>
  </si>
  <si>
    <t>Update /etc/sysctl.conf</t>
  </si>
  <si>
    <t>net.ipv4.tcp_tw_reuse = 1</t>
  </si>
  <si>
    <t>net.ipv4.tcp_tw_recycle = 1</t>
  </si>
  <si>
    <t>net.netfilter.nf_conntrack_tcp_timeout_time_wait = 15</t>
  </si>
  <si>
    <t>net.ipv4.tcp_fin_timeout = 15</t>
  </si>
  <si>
    <t>UseCase Specific Recommendation</t>
  </si>
  <si>
    <t>NetApp Recommendations</t>
  </si>
  <si>
    <t>Dedicated 1 gbps or 10Gbe with Jumbo frames</t>
  </si>
  <si>
    <t>Please identify what file extensions you should be excluding from the scanning</t>
  </si>
  <si>
    <t>Amazon Web Services</t>
  </si>
  <si>
    <t>Microsoft Azure</t>
  </si>
  <si>
    <t>ISCSI LUN</t>
  </si>
  <si>
    <t>Dedicated 1 gbps and Jumbo frames (MTU=9000)</t>
  </si>
  <si>
    <t>Total number of Simultaneous Users</t>
  </si>
  <si>
    <t>If you have faster disk or have RAM disk implemented, you may want to point the Protection Engine temp folder to the faster volume. Please ensure that the space should be at least 10 GB. This size recommendation may increase depending on the size of the files that are being sent for scanning</t>
  </si>
  <si>
    <r>
      <t xml:space="preserve">In case you do not have the hardware deployed, please provide the details of planned/proposed hardware that you intend to deploy the SPE. If your hardware is better than the baselined hardware in Sheet </t>
    </r>
    <r>
      <rPr>
        <b/>
        <i/>
        <sz val="11"/>
        <color theme="1"/>
        <rFont val="Calibri"/>
        <family val="2"/>
        <scheme val="minor"/>
      </rPr>
      <t>"Hardware_Specs"</t>
    </r>
    <r>
      <rPr>
        <i/>
        <sz val="11"/>
        <color theme="1"/>
        <rFont val="Calibri"/>
        <family val="2"/>
        <scheme val="minor"/>
      </rPr>
      <t xml:space="preserve"> , you may get better performance out of your system.</t>
    </r>
  </si>
  <si>
    <t>in GB</t>
  </si>
  <si>
    <t>Total Data to be scanned for All user in the base year</t>
  </si>
  <si>
    <t>Production Environment (Mandatory Information)</t>
  </si>
  <si>
    <t>What interface has SPE been configured with?</t>
  </si>
  <si>
    <t>How many concurrent users' data will be scanned using SPE?</t>
  </si>
  <si>
    <t>OPTIONAL INFORMATION</t>
  </si>
  <si>
    <t>NetApp</t>
  </si>
  <si>
    <t>Interface</t>
  </si>
  <si>
    <r>
      <t xml:space="preserve">Sheet </t>
    </r>
    <r>
      <rPr>
        <b/>
        <sz val="11"/>
        <color theme="1"/>
        <rFont val="Calibri"/>
        <family val="2"/>
        <scheme val="minor"/>
      </rPr>
      <t>Instruction</t>
    </r>
    <r>
      <rPr>
        <sz val="11"/>
        <color theme="1"/>
        <rFont val="Calibri"/>
        <family val="2"/>
        <scheme val="minor"/>
      </rPr>
      <t xml:space="preserve"> contains the Instructions to be followed.</t>
    </r>
  </si>
  <si>
    <r>
      <t xml:space="preserve">Sheet </t>
    </r>
    <r>
      <rPr>
        <b/>
        <sz val="11"/>
        <color theme="1"/>
        <rFont val="Calibri"/>
        <family val="2"/>
        <scheme val="minor"/>
      </rPr>
      <t>Customer_Data_Input</t>
    </r>
    <r>
      <rPr>
        <sz val="11"/>
        <color theme="1"/>
        <rFont val="Calibri"/>
        <family val="2"/>
        <scheme val="minor"/>
      </rPr>
      <t xml:space="preserve"> seeks details about customer production environment. This is mandatory input sheet.</t>
    </r>
  </si>
  <si>
    <r>
      <t xml:space="preserve">2a. Select correct </t>
    </r>
    <r>
      <rPr>
        <b/>
        <sz val="11"/>
        <color theme="1"/>
        <rFont val="Calibri"/>
        <family val="2"/>
        <scheme val="minor"/>
      </rPr>
      <t>interface.</t>
    </r>
  </si>
  <si>
    <r>
      <t xml:space="preserve">2b. Select appropriate </t>
    </r>
    <r>
      <rPr>
        <b/>
        <u/>
        <sz val="11"/>
        <color theme="1"/>
        <rFont val="Calibri"/>
        <family val="2"/>
        <scheme val="minor"/>
      </rPr>
      <t>OS platform.</t>
    </r>
    <r>
      <rPr>
        <sz val="11"/>
        <color theme="1"/>
        <rFont val="Calibri"/>
        <family val="2"/>
        <scheme val="minor"/>
      </rPr>
      <t xml:space="preserve">
For NetApp Storage Systems (or its alike), please select only </t>
    </r>
    <r>
      <rPr>
        <b/>
        <sz val="11"/>
        <color theme="1"/>
        <rFont val="Calibri"/>
        <family val="2"/>
        <scheme val="minor"/>
      </rPr>
      <t xml:space="preserve">Windows.
</t>
    </r>
    <r>
      <rPr>
        <sz val="11"/>
        <color theme="1"/>
        <rFont val="Calibri"/>
        <family val="2"/>
        <scheme val="minor"/>
      </rPr>
      <t>For non-NetApp Storage or custom integration</t>
    </r>
    <r>
      <rPr>
        <b/>
        <sz val="11"/>
        <color theme="1"/>
        <rFont val="Calibri"/>
        <family val="2"/>
        <scheme val="minor"/>
      </rPr>
      <t xml:space="preserve"> </t>
    </r>
    <r>
      <rPr>
        <sz val="11"/>
        <color theme="1"/>
        <rFont val="Calibri"/>
        <family val="2"/>
        <scheme val="minor"/>
      </rPr>
      <t xml:space="preserve">based on </t>
    </r>
    <r>
      <rPr>
        <b/>
        <sz val="11"/>
        <color theme="1"/>
        <rFont val="Calibri"/>
        <family val="2"/>
        <scheme val="minor"/>
      </rPr>
      <t>ICAP</t>
    </r>
    <r>
      <rPr>
        <sz val="11"/>
        <color theme="1"/>
        <rFont val="Calibri"/>
        <family val="2"/>
        <scheme val="minor"/>
      </rPr>
      <t xml:space="preserve"> protocol, you may select any of the OS platforms (Windows/Linux/Solaris) as appropriate.</t>
    </r>
  </si>
  <si>
    <r>
      <t xml:space="preserve">Sheet </t>
    </r>
    <r>
      <rPr>
        <b/>
        <sz val="11"/>
        <color theme="1"/>
        <rFont val="Calibri"/>
        <family val="2"/>
        <scheme val="minor"/>
      </rPr>
      <t>Customer_Data_Input_Optional</t>
    </r>
    <r>
      <rPr>
        <sz val="11"/>
        <color theme="1"/>
        <rFont val="Calibri"/>
        <family val="2"/>
        <scheme val="minor"/>
      </rPr>
      <t xml:space="preserve"> can contain non-essential information that helps Symantec to provide recommendation.</t>
    </r>
  </si>
  <si>
    <r>
      <t xml:space="preserve">Sheet </t>
    </r>
    <r>
      <rPr>
        <b/>
        <sz val="11"/>
        <color theme="1"/>
        <rFont val="Calibri"/>
        <family val="2"/>
        <scheme val="minor"/>
      </rPr>
      <t>Summary_Input</t>
    </r>
    <r>
      <rPr>
        <sz val="11"/>
        <color theme="1"/>
        <rFont val="Calibri"/>
        <family val="2"/>
        <scheme val="minor"/>
      </rPr>
      <t xml:space="preserve"> provides a summary of the inputs provided for the calculator.</t>
    </r>
  </si>
  <si>
    <r>
      <t xml:space="preserve">Sheet </t>
    </r>
    <r>
      <rPr>
        <b/>
        <sz val="11"/>
        <color theme="1"/>
        <rFont val="Calibri"/>
        <family val="2"/>
        <scheme val="minor"/>
      </rPr>
      <t>Hardware_Specs</t>
    </r>
    <r>
      <rPr>
        <sz val="11"/>
        <color theme="1"/>
        <rFont val="Calibri"/>
        <family val="2"/>
        <scheme val="minor"/>
      </rPr>
      <t xml:space="preserve"> contains recommended hardware and hardware based on which the sizing recommendations were made.</t>
    </r>
  </si>
  <si>
    <r>
      <t xml:space="preserve">Sheet </t>
    </r>
    <r>
      <rPr>
        <b/>
        <sz val="11"/>
        <color theme="1"/>
        <rFont val="Calibri"/>
        <family val="2"/>
        <scheme val="minor"/>
      </rPr>
      <t>Scanner_Capacity</t>
    </r>
    <r>
      <rPr>
        <sz val="11"/>
        <color theme="1"/>
        <rFont val="Calibri"/>
        <family val="2"/>
        <scheme val="minor"/>
      </rPr>
      <t xml:space="preserve"> contains the Scanning Capacity of SPE per platform and protocol.</t>
    </r>
  </si>
  <si>
    <r>
      <t xml:space="preserve">Sheet </t>
    </r>
    <r>
      <rPr>
        <b/>
        <sz val="11"/>
        <color theme="1"/>
        <rFont val="Calibri"/>
        <family val="2"/>
        <scheme val="minor"/>
      </rPr>
      <t>Recommendations</t>
    </r>
    <r>
      <rPr>
        <sz val="11"/>
        <color theme="1"/>
        <rFont val="Calibri"/>
        <family val="2"/>
        <scheme val="minor"/>
      </rPr>
      <t xml:space="preserve"> contains the Recommendations from Symantec.</t>
    </r>
  </si>
  <si>
    <t>Cells highlighted with this color are the places where you need to provide your inputs.</t>
  </si>
  <si>
    <r>
      <rPr>
        <b/>
        <sz val="11"/>
        <color rgb="FF00B050"/>
        <rFont val="Calibri"/>
        <family val="2"/>
        <scheme val="minor"/>
      </rPr>
      <t>This colored text</t>
    </r>
    <r>
      <rPr>
        <sz val="11"/>
        <color theme="1"/>
        <rFont val="Calibri"/>
        <family val="2"/>
        <scheme val="minor"/>
      </rPr>
      <t xml:space="preserve"> (mandatory input items) impacts the computation for the Sizing Recommendations.</t>
    </r>
  </si>
  <si>
    <t>Please provide any feedback or suggestions for improvement.</t>
  </si>
  <si>
    <t>How many times user modifies a file on a typical work day?</t>
  </si>
  <si>
    <t>Your Deployment (Current Environment)</t>
  </si>
  <si>
    <t>What kind of data is being scanned (in production environment)? Is it Office files, PDFs, ZIP, RAR, etc.</t>
  </si>
  <si>
    <t>Please list out the specs of the system used for the Scanner:</t>
  </si>
  <si>
    <t>What is the speed of the network SPE will be deployed on?</t>
  </si>
  <si>
    <r>
      <t xml:space="preserve">Is SPE deployed on a virtual system? If yes, please provide the Virtualization Vendor/platform name. </t>
    </r>
    <r>
      <rPr>
        <b/>
        <sz val="11"/>
        <color rgb="FF000000"/>
        <rFont val="Calibri"/>
        <family val="2"/>
        <scheme val="minor"/>
      </rPr>
      <t>If you enter other, please provide the details in "Additional Information" Column</t>
    </r>
  </si>
  <si>
    <t>Install Scanner on a decent Hardware. Refer to the Sheet "Hardware_Specs" for more information.</t>
  </si>
  <si>
    <r>
      <t xml:space="preserve">If you have an End-point Antivirus Application installed on the Protection Engine server, please </t>
    </r>
    <r>
      <rPr>
        <b/>
        <sz val="11"/>
        <color theme="1"/>
        <rFont val="Calibri"/>
        <family val="2"/>
        <scheme val="minor"/>
      </rPr>
      <t>exclude</t>
    </r>
    <r>
      <rPr>
        <sz val="11"/>
        <color theme="1"/>
        <rFont val="Calibri"/>
        <family val="2"/>
        <scheme val="minor"/>
      </rPr>
      <t xml:space="preserve"> Symantec Protection Engine's </t>
    </r>
    <r>
      <rPr>
        <b/>
        <sz val="11"/>
        <color theme="1"/>
        <rFont val="Calibri"/>
        <family val="2"/>
        <scheme val="minor"/>
      </rPr>
      <t xml:space="preserve">temp folder </t>
    </r>
    <r>
      <rPr>
        <sz val="11"/>
        <color theme="1"/>
        <rFont val="Calibri"/>
        <family val="2"/>
        <scheme val="minor"/>
      </rPr>
      <t>from End-point's manual/scheduled AV scans.</t>
    </r>
  </si>
  <si>
    <t>If you have multiple disks, you may want to have Protection Engine log folder on a separate disk.</t>
  </si>
  <si>
    <t>You must take a backup of the registry before editing registry.</t>
  </si>
  <si>
    <t>Please set the MTU to 9000 if you have 1 GbE / 10 GBE network.</t>
  </si>
  <si>
    <t>Restart the system to have this in effect.</t>
  </si>
  <si>
    <t>Windows (64-bit)</t>
  </si>
  <si>
    <t>Linux (64-bit)</t>
  </si>
  <si>
    <t>We recommend that you restart the system after above changes.</t>
  </si>
  <si>
    <t>Scanner Recommendations</t>
  </si>
  <si>
    <t>As a basic recommendation, for each filer, you should deploy at least 2 scanners per NetApp Storage Appliance.</t>
  </si>
  <si>
    <t>Additional Scanners required in Future (Optional)</t>
  </si>
  <si>
    <t>Fifth Year</t>
  </si>
  <si>
    <t>Scanners required in First Year of Deployment</t>
  </si>
  <si>
    <r>
      <t>How many users are present in your organisation who would have their data scanned using SPE? (</t>
    </r>
    <r>
      <rPr>
        <i/>
        <sz val="11"/>
        <color theme="1"/>
        <rFont val="Calibri"/>
        <family val="2"/>
        <scheme val="minor"/>
      </rPr>
      <t>This input is not used for calculation</t>
    </r>
    <r>
      <rPr>
        <sz val="11"/>
        <color theme="1"/>
        <rFont val="Calibri"/>
        <family val="2"/>
        <scheme val="minor"/>
      </rPr>
      <t>)</t>
    </r>
  </si>
  <si>
    <t>How many files does a typical user open  in a typical work day?</t>
  </si>
  <si>
    <t>What is the typical duration where SPE will see a reasonable-to-high load? (in hours in a day)</t>
  </si>
  <si>
    <r>
      <t xml:space="preserve">What is the estimated growth of load in the </t>
    </r>
    <r>
      <rPr>
        <b/>
        <sz val="11"/>
        <color theme="1"/>
        <rFont val="Calibri"/>
        <family val="2"/>
        <scheme val="minor"/>
      </rPr>
      <t>Third</t>
    </r>
    <r>
      <rPr>
        <sz val="11"/>
        <color theme="1"/>
        <rFont val="Calibri"/>
        <family val="2"/>
        <scheme val="minor"/>
      </rPr>
      <t xml:space="preserve"> year? (in percentage)</t>
    </r>
  </si>
  <si>
    <r>
      <t xml:space="preserve">What is the estimated growth of load in the </t>
    </r>
    <r>
      <rPr>
        <b/>
        <sz val="11"/>
        <color theme="1"/>
        <rFont val="Calibri"/>
        <family val="2"/>
        <scheme val="minor"/>
      </rPr>
      <t xml:space="preserve">Second </t>
    </r>
    <r>
      <rPr>
        <sz val="11"/>
        <color theme="1"/>
        <rFont val="Calibri"/>
        <family val="2"/>
        <scheme val="minor"/>
      </rPr>
      <t>year? (in percentage)</t>
    </r>
  </si>
  <si>
    <r>
      <t xml:space="preserve">What is the estimated growth of load in the </t>
    </r>
    <r>
      <rPr>
        <b/>
        <sz val="11"/>
        <color theme="1"/>
        <rFont val="Calibri"/>
        <family val="2"/>
        <scheme val="minor"/>
      </rPr>
      <t>Fourth</t>
    </r>
    <r>
      <rPr>
        <sz val="11"/>
        <color theme="1"/>
        <rFont val="Calibri"/>
        <family val="2"/>
        <scheme val="minor"/>
      </rPr>
      <t xml:space="preserve"> year? (in percentage)</t>
    </r>
  </si>
  <si>
    <r>
      <t xml:space="preserve">What is the estimated growth of load in the </t>
    </r>
    <r>
      <rPr>
        <b/>
        <sz val="11"/>
        <color theme="1"/>
        <rFont val="Calibri"/>
        <family val="2"/>
        <scheme val="minor"/>
      </rPr>
      <t>Fifth</t>
    </r>
    <r>
      <rPr>
        <sz val="11"/>
        <color theme="1"/>
        <rFont val="Calibri"/>
        <family val="2"/>
        <scheme val="minor"/>
      </rPr>
      <t xml:space="preserve"> year? (in percentage)</t>
    </r>
  </si>
  <si>
    <t>in TB (approx)</t>
  </si>
  <si>
    <t>Duration</t>
  </si>
  <si>
    <t>Hrs</t>
  </si>
  <si>
    <t>Total Data Scanned in a work day</t>
  </si>
  <si>
    <t>Additional  Scanners Required</t>
  </si>
  <si>
    <t>Symantec Protection Engine for NAS - Generic Sizing Calculator</t>
  </si>
  <si>
    <t>Version 8.0.0.0
Copyright (c) 2016 Symantec Corporation. All rights reserved.</t>
  </si>
  <si>
    <t>This Calculator helps you in estimating the number of Symantec Protection Engine Scanners required in your production Environment. This calculator is applicable to  SPE v8.0 scanners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</si>
</sst>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_);_(* \(#,##0.0\);_(* &quot;-&quot;??_);_(@_)"/>
  </numFmts>
  <fonts count="37" x14ac:knownFonts="1">
    <font>
      <sz val="11"/>
      <color theme="1"/>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sz val="11"/>
      <color rgb="FF000000"/>
      <name val="Calibri"/>
      <family val="2"/>
      <scheme val="minor"/>
    </font>
    <font>
      <b/>
      <sz val="14"/>
      <color theme="1"/>
      <name val="Calibri"/>
      <family val="2"/>
      <scheme val="minor"/>
    </font>
    <font>
      <b/>
      <sz val="18"/>
      <color theme="1"/>
      <name val="Calibri"/>
      <family val="2"/>
      <scheme val="minor"/>
    </font>
    <font>
      <sz val="11"/>
      <color theme="1"/>
      <name val="Calibri"/>
      <family val="2"/>
      <scheme val="minor"/>
    </font>
    <font>
      <sz val="11"/>
      <color rgb="FF9C6500"/>
      <name val="Calibri"/>
      <family val="2"/>
      <scheme val="minor"/>
    </font>
    <font>
      <sz val="11"/>
      <color theme="1"/>
      <name val="Franklin Gothic Book"/>
      <family val="2"/>
    </font>
    <font>
      <b/>
      <sz val="12"/>
      <color theme="1"/>
      <name val="Franklin Gothic Book"/>
      <family val="2"/>
    </font>
    <font>
      <b/>
      <i/>
      <u/>
      <sz val="14"/>
      <color rgb="FF0070C0"/>
      <name val="Calibri"/>
      <family val="2"/>
      <scheme val="minor"/>
    </font>
    <font>
      <b/>
      <sz val="14"/>
      <color rgb="FF9C6500"/>
      <name val="Calibri"/>
      <family val="2"/>
      <scheme val="minor"/>
    </font>
    <font>
      <b/>
      <sz val="11"/>
      <color rgb="FF9C6500"/>
      <name val="Calibri"/>
      <family val="2"/>
      <scheme val="minor"/>
    </font>
    <font>
      <i/>
      <sz val="11"/>
      <color theme="1"/>
      <name val="Calibri"/>
      <family val="2"/>
      <scheme val="minor"/>
    </font>
    <font>
      <b/>
      <i/>
      <sz val="11"/>
      <color rgb="FFFF0000"/>
      <name val="Calibri"/>
      <family val="2"/>
      <scheme val="minor"/>
    </font>
    <font>
      <b/>
      <sz val="11"/>
      <color rgb="FF000000"/>
      <name val="Calibri"/>
      <family val="2"/>
      <scheme val="minor"/>
    </font>
    <font>
      <b/>
      <sz val="12"/>
      <color rgb="FF9C6500"/>
      <name val="Calibri"/>
      <family val="2"/>
      <scheme val="minor"/>
    </font>
    <font>
      <sz val="12"/>
      <color theme="1"/>
      <name val="Calibri"/>
      <family val="2"/>
      <scheme val="minor"/>
    </font>
    <font>
      <b/>
      <sz val="20"/>
      <color theme="1"/>
      <name val="Calibri"/>
      <family val="2"/>
      <scheme val="minor"/>
    </font>
    <font>
      <sz val="11"/>
      <color rgb="FFFF0000"/>
      <name val="Calibri"/>
      <family val="2"/>
      <scheme val="minor"/>
    </font>
    <font>
      <u/>
      <sz val="11"/>
      <color theme="10"/>
      <name val="Calibri"/>
      <family val="2"/>
      <scheme val="minor"/>
    </font>
    <font>
      <i/>
      <vertAlign val="subscript"/>
      <sz val="12"/>
      <color rgb="FFFF0000"/>
      <name val="Calibri"/>
      <family val="2"/>
      <scheme val="minor"/>
    </font>
    <font>
      <i/>
      <sz val="10"/>
      <color rgb="FFFF0000"/>
      <name val="Calibri"/>
      <family val="2"/>
      <scheme val="minor"/>
    </font>
    <font>
      <b/>
      <i/>
      <sz val="10"/>
      <color rgb="FFFF0000"/>
      <name val="Calibri"/>
      <family val="2"/>
      <scheme val="minor"/>
    </font>
    <font>
      <b/>
      <sz val="11"/>
      <color rgb="FFFF0000"/>
      <name val="Calibri"/>
      <family val="2"/>
      <scheme val="minor"/>
    </font>
    <font>
      <b/>
      <sz val="14"/>
      <color rgb="FF00B050"/>
      <name val="Calibri"/>
      <family val="2"/>
      <scheme val="minor"/>
    </font>
    <font>
      <b/>
      <i/>
      <sz val="11"/>
      <color theme="1"/>
      <name val="Calibri"/>
      <family val="2"/>
      <scheme val="minor"/>
    </font>
    <font>
      <b/>
      <sz val="11"/>
      <color theme="0"/>
      <name val="Calibri"/>
      <family val="2"/>
      <scheme val="minor"/>
    </font>
    <font>
      <sz val="11"/>
      <color rgb="FF006100"/>
      <name val="Calibri"/>
      <family val="2"/>
      <scheme val="minor"/>
    </font>
    <font>
      <b/>
      <sz val="11"/>
      <color rgb="FF006100"/>
      <name val="Calibri"/>
      <family val="2"/>
      <scheme val="minor"/>
    </font>
    <font>
      <b/>
      <sz val="14"/>
      <name val="Calibri"/>
      <family val="2"/>
      <scheme val="minor"/>
    </font>
    <font>
      <b/>
      <sz val="12"/>
      <color theme="1"/>
      <name val="Calibri"/>
      <family val="2"/>
      <scheme val="minor"/>
    </font>
    <font>
      <u/>
      <sz val="11"/>
      <color theme="1"/>
      <name val="Calibri"/>
      <family val="2"/>
      <scheme val="minor"/>
    </font>
    <font>
      <b/>
      <sz val="14"/>
      <color rgb="FF0070C0"/>
      <name val="Calibri"/>
      <family val="2"/>
      <scheme val="minor"/>
    </font>
    <font>
      <b/>
      <sz val="11"/>
      <color rgb="FF00B050"/>
      <name val="Calibri"/>
      <family val="2"/>
      <scheme val="minor"/>
    </font>
    <font>
      <b/>
      <sz val="16"/>
      <color theme="1"/>
      <name val="SymantecSans"/>
      <family val="2"/>
    </font>
  </fonts>
  <fills count="1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EB9C"/>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C6EFCE"/>
      </patternFill>
    </fill>
    <fill>
      <patternFill patternType="solid">
        <fgColor theme="0"/>
        <bgColor indexed="64"/>
      </patternFill>
    </fill>
    <fill>
      <patternFill patternType="solid">
        <fgColor theme="5"/>
        <bgColor theme="5"/>
      </patternFill>
    </fill>
    <fill>
      <patternFill patternType="solid">
        <fgColor theme="5" tint="0.59999389629810485"/>
        <bgColor theme="5" tint="0.5999938962981048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hair">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5">
    <xf numFmtId="0" fontId="0" fillId="0" borderId="0"/>
    <xf numFmtId="43" fontId="7"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0" fontId="29" fillId="12" borderId="0" applyNumberFormat="0" applyBorder="0" applyAlignment="0" applyProtection="0"/>
  </cellStyleXfs>
  <cellXfs count="194">
    <xf numFmtId="0" fontId="0" fillId="0" borderId="0" xfId="0"/>
    <xf numFmtId="0" fontId="0" fillId="0" borderId="1" xfId="0" applyBorder="1"/>
    <xf numFmtId="0" fontId="2" fillId="0" borderId="0" xfId="0" applyFont="1"/>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xf numFmtId="0" fontId="0" fillId="0" borderId="3" xfId="0" applyBorder="1"/>
    <xf numFmtId="0" fontId="1" fillId="2" borderId="5" xfId="0" applyFont="1" applyFill="1" applyBorder="1"/>
    <xf numFmtId="0" fontId="1" fillId="2" borderId="6" xfId="0" applyFont="1" applyFill="1" applyBorder="1"/>
    <xf numFmtId="0" fontId="0" fillId="0" borderId="7" xfId="0" applyBorder="1"/>
    <xf numFmtId="0" fontId="0" fillId="0" borderId="8" xfId="0" applyBorder="1"/>
    <xf numFmtId="0" fontId="1" fillId="2" borderId="0" xfId="0" applyFont="1" applyFill="1" applyBorder="1" applyAlignment="1">
      <alignment wrapText="1"/>
    </xf>
    <xf numFmtId="0" fontId="1" fillId="2" borderId="0" xfId="0" applyFont="1" applyFill="1"/>
    <xf numFmtId="0" fontId="0" fillId="3" borderId="2" xfId="0" applyFill="1" applyBorder="1" applyAlignment="1"/>
    <xf numFmtId="0" fontId="0" fillId="3" borderId="4" xfId="0" applyFill="1" applyBorder="1"/>
    <xf numFmtId="0" fontId="0" fillId="3" borderId="3" xfId="0" applyFill="1" applyBorder="1"/>
    <xf numFmtId="0" fontId="1" fillId="3" borderId="4" xfId="0" applyFont="1" applyFill="1" applyBorder="1"/>
    <xf numFmtId="0" fontId="9" fillId="0" borderId="0" xfId="0" applyFont="1"/>
    <xf numFmtId="0" fontId="0" fillId="0" borderId="4" xfId="0" applyBorder="1"/>
    <xf numFmtId="0" fontId="0" fillId="0" borderId="20" xfId="0" applyBorder="1"/>
    <xf numFmtId="0" fontId="0" fillId="0" borderId="21" xfId="0" applyBorder="1"/>
    <xf numFmtId="0" fontId="0" fillId="3" borderId="4" xfId="0" applyFill="1" applyBorder="1" applyAlignment="1"/>
    <xf numFmtId="0" fontId="0" fillId="0" borderId="1" xfId="0" applyBorder="1" applyProtection="1">
      <protection hidden="1"/>
    </xf>
    <xf numFmtId="0" fontId="1"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1" xfId="0" applyBorder="1" applyAlignment="1" applyProtection="1">
      <alignment horizontal="left" vertical="center" wrapText="1" indent="3"/>
      <protection hidden="1"/>
    </xf>
    <xf numFmtId="0" fontId="0" fillId="0" borderId="1" xfId="0" applyFill="1" applyBorder="1" applyAlignment="1" applyProtection="1">
      <alignment horizontal="center" vertical="center"/>
      <protection hidden="1"/>
    </xf>
    <xf numFmtId="0" fontId="4" fillId="0" borderId="1" xfId="0" applyFont="1" applyFill="1" applyBorder="1" applyAlignment="1" applyProtection="1">
      <alignment vertical="center" wrapText="1"/>
      <protection hidden="1"/>
    </xf>
    <xf numFmtId="0" fontId="5" fillId="3" borderId="1" xfId="0" applyFont="1" applyFill="1" applyBorder="1" applyAlignment="1" applyProtection="1">
      <alignment horizontal="center" vertical="center"/>
      <protection hidden="1"/>
    </xf>
    <xf numFmtId="43" fontId="0" fillId="0" borderId="0" xfId="1" applyFont="1" applyBorder="1"/>
    <xf numFmtId="164" fontId="6" fillId="0" borderId="0" xfId="0" applyNumberFormat="1" applyFont="1" applyBorder="1" applyAlignment="1">
      <alignment horizontal="center" vertical="center"/>
    </xf>
    <xf numFmtId="9" fontId="1" fillId="0" borderId="0" xfId="0" applyNumberFormat="1" applyFont="1" applyFill="1" applyBorder="1" applyAlignment="1">
      <alignment wrapText="1"/>
    </xf>
    <xf numFmtId="0" fontId="0" fillId="0" borderId="0" xfId="0" applyFill="1" applyBorder="1"/>
    <xf numFmtId="0" fontId="5" fillId="0" borderId="0" xfId="0" applyFont="1" applyFill="1" applyBorder="1" applyAlignment="1">
      <alignment horizontal="center" vertical="center"/>
    </xf>
    <xf numFmtId="0" fontId="9" fillId="0" borderId="7" xfId="0" applyFont="1" applyBorder="1" applyProtection="1">
      <protection hidden="1"/>
    </xf>
    <xf numFmtId="0" fontId="9" fillId="0" borderId="6" xfId="0" applyFont="1" applyBorder="1" applyProtection="1">
      <protection hidden="1"/>
    </xf>
    <xf numFmtId="0" fontId="9" fillId="0" borderId="5" xfId="0" applyFont="1" applyBorder="1" applyProtection="1">
      <protection hidden="1"/>
    </xf>
    <xf numFmtId="0" fontId="9" fillId="0" borderId="14" xfId="0" applyFont="1" applyBorder="1" applyProtection="1">
      <protection hidden="1"/>
    </xf>
    <xf numFmtId="0" fontId="9" fillId="0" borderId="19" xfId="0" applyFont="1" applyBorder="1" applyAlignment="1" applyProtection="1">
      <alignment vertical="top" wrapText="1"/>
      <protection hidden="1"/>
    </xf>
    <xf numFmtId="0" fontId="9" fillId="0" borderId="18" xfId="0" applyFont="1" applyBorder="1" applyAlignment="1" applyProtection="1">
      <alignment vertical="top" wrapText="1"/>
      <protection hidden="1"/>
    </xf>
    <xf numFmtId="0" fontId="0" fillId="0" borderId="1" xfId="0"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indent="3"/>
      <protection hidden="1"/>
    </xf>
    <xf numFmtId="0" fontId="0" fillId="3" borderId="1" xfId="0" applyFill="1" applyBorder="1"/>
    <xf numFmtId="0" fontId="0" fillId="3" borderId="0" xfId="0" applyFill="1"/>
    <xf numFmtId="43" fontId="0" fillId="3" borderId="2" xfId="1" applyFont="1" applyFill="1" applyBorder="1"/>
    <xf numFmtId="0" fontId="0" fillId="3" borderId="4" xfId="0" applyFill="1" applyBorder="1" applyAlignment="1">
      <alignment horizontal="left" indent="5"/>
    </xf>
    <xf numFmtId="0" fontId="5" fillId="8" borderId="4" xfId="0" applyFont="1" applyFill="1" applyBorder="1" applyAlignment="1">
      <alignment horizontal="center" vertical="center" wrapText="1"/>
    </xf>
    <xf numFmtId="0" fontId="0" fillId="8" borderId="4" xfId="0" applyFill="1" applyBorder="1"/>
    <xf numFmtId="0" fontId="0" fillId="8" borderId="3" xfId="0" applyFill="1" applyBorder="1"/>
    <xf numFmtId="0" fontId="0" fillId="8" borderId="1" xfId="0" applyFill="1" applyBorder="1"/>
    <xf numFmtId="164" fontId="6" fillId="8" borderId="2" xfId="1" applyNumberFormat="1" applyFont="1" applyFill="1" applyBorder="1" applyAlignment="1" applyProtection="1">
      <alignment horizontal="center" vertical="center"/>
      <protection hidden="1"/>
    </xf>
    <xf numFmtId="0" fontId="0" fillId="8" borderId="4" xfId="0" applyFill="1" applyBorder="1" applyAlignment="1">
      <alignment wrapText="1"/>
    </xf>
    <xf numFmtId="0" fontId="0" fillId="8" borderId="3" xfId="0" applyFill="1" applyBorder="1" applyAlignment="1">
      <alignment wrapText="1"/>
    </xf>
    <xf numFmtId="0" fontId="0" fillId="3" borderId="4" xfId="0" applyFill="1" applyBorder="1" applyAlignment="1">
      <alignment vertical="center"/>
    </xf>
    <xf numFmtId="0" fontId="0" fillId="3" borderId="3" xfId="0" applyFill="1" applyBorder="1" applyAlignment="1">
      <alignment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0" fontId="1" fillId="2" borderId="9" xfId="0" applyFont="1" applyFill="1" applyBorder="1" applyAlignment="1">
      <alignment horizontal="center" vertical="center"/>
    </xf>
    <xf numFmtId="0" fontId="0" fillId="0" borderId="0" xfId="0" applyAlignment="1">
      <alignment horizontal="left" vertical="center" indent="2"/>
    </xf>
    <xf numFmtId="0" fontId="0" fillId="0" borderId="13" xfId="3" applyFont="1" applyBorder="1" applyAlignment="1" applyProtection="1">
      <alignment vertical="top" wrapText="1"/>
      <protection hidden="1"/>
    </xf>
    <xf numFmtId="0" fontId="0" fillId="0" borderId="12" xfId="3" applyFont="1" applyBorder="1" applyAlignment="1" applyProtection="1">
      <alignment vertical="top" wrapText="1"/>
      <protection hidden="1"/>
    </xf>
    <xf numFmtId="0" fontId="0" fillId="0" borderId="0" xfId="0" applyAlignment="1">
      <alignment vertical="center" wrapText="1"/>
    </xf>
    <xf numFmtId="0" fontId="0" fillId="0" borderId="1" xfId="0" applyFont="1" applyBorder="1" applyAlignment="1">
      <alignment horizontal="center" vertical="center" wrapText="1"/>
    </xf>
    <xf numFmtId="0" fontId="12" fillId="4" borderId="1" xfId="2" applyFont="1" applyBorder="1" applyAlignment="1" applyProtection="1">
      <alignment horizontal="center" vertical="center" wrapText="1"/>
      <protection locked="0"/>
    </xf>
    <xf numFmtId="0" fontId="17" fillId="4" borderId="3" xfId="2" applyFont="1" applyBorder="1" applyAlignment="1" applyProtection="1">
      <alignment horizontal="left" vertical="top" wrapText="1"/>
      <protection locked="0"/>
    </xf>
    <xf numFmtId="0" fontId="0" fillId="0" borderId="0" xfId="0" applyProtection="1">
      <protection hidden="1"/>
    </xf>
    <xf numFmtId="0" fontId="1" fillId="2" borderId="1" xfId="0" applyFont="1" applyFill="1" applyBorder="1" applyProtection="1">
      <protection hidden="1"/>
    </xf>
    <xf numFmtId="0" fontId="0" fillId="0" borderId="1" xfId="0" applyFill="1" applyBorder="1" applyProtection="1">
      <protection hidden="1"/>
    </xf>
    <xf numFmtId="0" fontId="20" fillId="0" borderId="0" xfId="0" applyFont="1" applyProtection="1">
      <protection hidden="1"/>
    </xf>
    <xf numFmtId="0" fontId="1" fillId="2" borderId="10" xfId="0" applyFont="1" applyFill="1" applyBorder="1"/>
    <xf numFmtId="0" fontId="1" fillId="0" borderId="0" xfId="0" applyFont="1" applyProtection="1">
      <protection hidden="1"/>
    </xf>
    <xf numFmtId="0" fontId="0" fillId="0" borderId="0" xfId="0"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0" fillId="3" borderId="1" xfId="0" applyFill="1" applyBorder="1" applyAlignment="1" applyProtection="1">
      <alignment vertical="center"/>
      <protection hidden="1"/>
    </xf>
    <xf numFmtId="0" fontId="0" fillId="3" borderId="6" xfId="0" applyFill="1" applyBorder="1" applyAlignment="1" applyProtection="1">
      <alignment vertical="center"/>
      <protection hidden="1"/>
    </xf>
    <xf numFmtId="0" fontId="13" fillId="4" borderId="1" xfId="2" applyFont="1" applyBorder="1" applyProtection="1">
      <protection locked="0"/>
    </xf>
    <xf numFmtId="0" fontId="12" fillId="4" borderId="1" xfId="2" applyFont="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2" xfId="0" applyBorder="1" applyAlignment="1">
      <alignment horizontal="center" vertical="center"/>
    </xf>
    <xf numFmtId="0" fontId="1" fillId="2" borderId="1" xfId="0" applyFont="1" applyFill="1" applyBorder="1"/>
    <xf numFmtId="0" fontId="0" fillId="3" borderId="1" xfId="0" applyFill="1" applyBorder="1" applyAlignment="1"/>
    <xf numFmtId="43" fontId="0" fillId="0" borderId="1" xfId="1" applyFont="1" applyBorder="1" applyProtection="1">
      <protection hidden="1"/>
    </xf>
    <xf numFmtId="0" fontId="26" fillId="4" borderId="1" xfId="2" applyFont="1" applyBorder="1" applyAlignment="1" applyProtection="1">
      <alignment horizontal="center" vertical="center" wrapText="1"/>
      <protection locked="0"/>
    </xf>
    <xf numFmtId="9" fontId="12" fillId="4" borderId="1" xfId="2" applyNumberFormat="1" applyFont="1" applyBorder="1" applyAlignment="1" applyProtection="1">
      <alignment horizontal="center" vertical="center" wrapText="1"/>
      <protection locked="0"/>
    </xf>
    <xf numFmtId="0" fontId="1" fillId="0" borderId="1" xfId="0" applyFont="1" applyBorder="1" applyProtection="1">
      <protection hidden="1"/>
    </xf>
    <xf numFmtId="9" fontId="1" fillId="3" borderId="1" xfId="0" applyNumberFormat="1" applyFont="1" applyFill="1" applyBorder="1" applyAlignment="1">
      <alignment horizontal="center" vertical="center" wrapText="1"/>
    </xf>
    <xf numFmtId="0" fontId="0" fillId="3" borderId="1" xfId="0" applyFill="1" applyBorder="1" applyAlignment="1" applyProtection="1">
      <alignment horizontal="center" vertical="center"/>
      <protection hidden="1"/>
    </xf>
    <xf numFmtId="43" fontId="0" fillId="3" borderId="1" xfId="1" applyFont="1" applyFill="1" applyBorder="1" applyAlignment="1" applyProtection="1">
      <alignment horizontal="center" vertical="center"/>
      <protection hidden="1"/>
    </xf>
    <xf numFmtId="0" fontId="0" fillId="0" borderId="1" xfId="0" applyFont="1" applyFill="1" applyBorder="1" applyAlignment="1">
      <alignment horizontal="center" vertical="center" wrapText="1"/>
    </xf>
    <xf numFmtId="0" fontId="0" fillId="0" borderId="2" xfId="0" applyBorder="1"/>
    <xf numFmtId="43" fontId="6" fillId="3" borderId="2" xfId="1" applyFont="1" applyFill="1" applyBorder="1" applyAlignment="1" applyProtection="1">
      <alignment horizontal="center" vertical="center"/>
      <protection hidden="1"/>
    </xf>
    <xf numFmtId="0" fontId="28" fillId="10" borderId="23" xfId="0" applyFont="1" applyFill="1" applyBorder="1"/>
    <xf numFmtId="0" fontId="0" fillId="11" borderId="23" xfId="0" applyFont="1" applyFill="1" applyBorder="1"/>
    <xf numFmtId="0" fontId="0" fillId="0" borderId="23" xfId="0" applyFont="1" applyBorder="1"/>
    <xf numFmtId="0" fontId="0" fillId="0" borderId="13" xfId="3" applyFont="1" applyBorder="1" applyAlignment="1" applyProtection="1">
      <alignment horizontal="left" vertical="top" wrapText="1" indent="3"/>
      <protection hidden="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center" vertical="center" wrapText="1"/>
    </xf>
    <xf numFmtId="0" fontId="31" fillId="4" borderId="1" xfId="2" applyFont="1" applyBorder="1" applyAlignment="1" applyProtection="1">
      <alignment horizontal="center" vertical="center" wrapText="1"/>
      <protection locked="0"/>
    </xf>
    <xf numFmtId="0" fontId="17" fillId="4" borderId="1" xfId="2" applyFont="1" applyBorder="1" applyAlignment="1" applyProtection="1">
      <alignment horizontal="left" vertical="top" wrapText="1"/>
      <protection locked="0"/>
    </xf>
    <xf numFmtId="165" fontId="18" fillId="3" borderId="1" xfId="1" applyNumberFormat="1" applyFont="1" applyFill="1" applyBorder="1" applyAlignment="1" applyProtection="1">
      <alignment horizontal="center" vertical="center"/>
      <protection hidden="1"/>
    </xf>
    <xf numFmtId="165" fontId="0" fillId="3" borderId="10" xfId="1" applyNumberFormat="1" applyFont="1" applyFill="1" applyBorder="1" applyAlignment="1" applyProtection="1">
      <alignment horizontal="center" vertical="center"/>
      <protection hidden="1"/>
    </xf>
    <xf numFmtId="164" fontId="32" fillId="0" borderId="1" xfId="1" applyNumberFormat="1" applyFont="1" applyBorder="1" applyAlignment="1" applyProtection="1">
      <protection hidden="1"/>
    </xf>
    <xf numFmtId="164" fontId="0" fillId="0" borderId="1" xfId="1" applyNumberFormat="1" applyFont="1" applyBorder="1" applyAlignment="1" applyProtection="1">
      <protection hidden="1"/>
    </xf>
    <xf numFmtId="43" fontId="0" fillId="0" borderId="1" xfId="1" applyFont="1" applyBorder="1" applyAlignment="1" applyProtection="1">
      <protection hidden="1"/>
    </xf>
    <xf numFmtId="0" fontId="33" fillId="0" borderId="0" xfId="0" applyFont="1"/>
    <xf numFmtId="0" fontId="0" fillId="5" borderId="0" xfId="0" applyFill="1"/>
    <xf numFmtId="0" fontId="0" fillId="7" borderId="0" xfId="0" applyFill="1"/>
    <xf numFmtId="0" fontId="0" fillId="5" borderId="0" xfId="0" applyFill="1" applyProtection="1">
      <protection hidden="1"/>
    </xf>
    <xf numFmtId="0" fontId="0" fillId="0" borderId="11"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6" xfId="0" applyFont="1" applyBorder="1" applyAlignment="1" applyProtection="1">
      <alignment horizontal="right" vertical="top" wrapText="1"/>
      <protection hidden="1"/>
    </xf>
    <xf numFmtId="0" fontId="0" fillId="0" borderId="17" xfId="3" applyFont="1" applyBorder="1" applyAlignment="1" applyProtection="1">
      <alignment vertical="top" wrapText="1"/>
      <protection hidden="1"/>
    </xf>
    <xf numFmtId="0" fontId="0" fillId="0" borderId="15" xfId="0" applyFont="1" applyBorder="1" applyAlignment="1" applyProtection="1">
      <alignment vertical="top" wrapText="1"/>
      <protection hidden="1"/>
    </xf>
    <xf numFmtId="0" fontId="8" fillId="4" borderId="17" xfId="2" applyBorder="1" applyProtection="1">
      <protection hidden="1"/>
    </xf>
    <xf numFmtId="0" fontId="0" fillId="0" borderId="22" xfId="0" applyFont="1" applyBorder="1" applyAlignment="1" applyProtection="1">
      <alignment vertical="top" wrapText="1"/>
      <protection hidden="1"/>
    </xf>
    <xf numFmtId="0" fontId="0" fillId="5" borderId="12" xfId="0" applyFill="1" applyBorder="1"/>
    <xf numFmtId="0" fontId="0" fillId="7" borderId="0" xfId="0" applyFill="1" applyBorder="1"/>
    <xf numFmtId="0" fontId="0" fillId="7" borderId="12" xfId="0" applyFill="1" applyBorder="1"/>
    <xf numFmtId="0" fontId="20" fillId="0" borderId="0" xfId="0" applyFont="1" applyBorder="1"/>
    <xf numFmtId="0" fontId="0" fillId="0" borderId="12" xfId="0" applyBorder="1"/>
    <xf numFmtId="0" fontId="0" fillId="7" borderId="0" xfId="0" applyFill="1" applyBorder="1" applyAlignment="1">
      <alignment horizontal="center" vertical="center"/>
    </xf>
    <xf numFmtId="0" fontId="3" fillId="0" borderId="0" xfId="0" applyFont="1" applyBorder="1" applyAlignment="1">
      <alignment horizontal="left" vertical="top"/>
    </xf>
    <xf numFmtId="0" fontId="2" fillId="0" borderId="0" xfId="0" applyFont="1" applyBorder="1"/>
    <xf numFmtId="0" fontId="2" fillId="0" borderId="0" xfId="0" applyFont="1" applyBorder="1" applyAlignment="1">
      <alignment horizontal="left" vertical="center" wrapText="1"/>
    </xf>
    <xf numFmtId="0" fontId="1" fillId="7" borderId="0" xfId="0" applyFont="1" applyFill="1"/>
    <xf numFmtId="0" fontId="34" fillId="13" borderId="0" xfId="0" applyFont="1" applyFill="1" applyAlignment="1">
      <alignment vertical="top" wrapText="1"/>
    </xf>
    <xf numFmtId="0" fontId="5" fillId="0" borderId="0" xfId="0" applyFont="1"/>
    <xf numFmtId="0" fontId="0" fillId="0" borderId="8"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8" fillId="14" borderId="24" xfId="0" applyFont="1" applyFill="1" applyBorder="1" applyAlignment="1">
      <alignment horizontal="left" vertical="center" wrapText="1" indent="2"/>
    </xf>
    <xf numFmtId="0" fontId="0" fillId="15" borderId="27" xfId="0" applyFont="1" applyFill="1" applyBorder="1" applyAlignment="1">
      <alignment horizontal="left" vertical="center" indent="2"/>
    </xf>
    <xf numFmtId="0" fontId="0" fillId="15" borderId="28" xfId="0" applyFont="1" applyFill="1" applyBorder="1" applyAlignment="1">
      <alignment horizontal="center" vertical="center"/>
    </xf>
    <xf numFmtId="0" fontId="0" fillId="15" borderId="29" xfId="0" applyFont="1" applyFill="1" applyBorder="1" applyAlignment="1">
      <alignment horizontal="center" vertical="center"/>
    </xf>
    <xf numFmtId="0" fontId="28" fillId="14" borderId="25" xfId="0" applyFont="1" applyFill="1" applyBorder="1" applyAlignment="1">
      <alignment horizontal="center" vertical="center" wrapText="1"/>
    </xf>
    <xf numFmtId="0" fontId="28" fillId="14" borderId="26" xfId="0" applyFont="1" applyFill="1" applyBorder="1" applyAlignment="1">
      <alignment horizontal="center" vertical="center" wrapText="1"/>
    </xf>
    <xf numFmtId="0" fontId="0" fillId="0" borderId="0" xfId="0" applyAlignment="1">
      <alignment horizontal="center" vertical="center" wrapText="1"/>
    </xf>
    <xf numFmtId="0" fontId="5" fillId="6" borderId="2" xfId="0" applyFont="1" applyFill="1" applyBorder="1" applyAlignment="1" applyProtection="1">
      <alignment horizontal="center"/>
      <protection hidden="1"/>
    </xf>
    <xf numFmtId="0" fontId="5" fillId="6" borderId="3" xfId="0" applyFont="1" applyFill="1" applyBorder="1" applyAlignment="1" applyProtection="1">
      <alignment horizontal="center"/>
      <protection hidden="1"/>
    </xf>
    <xf numFmtId="0" fontId="9" fillId="0" borderId="16" xfId="0" applyFont="1" applyBorder="1" applyAlignment="1" applyProtection="1">
      <alignment horizontal="center" vertical="top" wrapText="1"/>
      <protection hidden="1"/>
    </xf>
    <xf numFmtId="0" fontId="9" fillId="0" borderId="17" xfId="0" applyFont="1" applyBorder="1" applyAlignment="1" applyProtection="1">
      <alignment horizontal="center" vertical="top" wrapText="1"/>
      <protection hidden="1"/>
    </xf>
    <xf numFmtId="0" fontId="36" fillId="2" borderId="2"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protection hidden="1"/>
    </xf>
    <xf numFmtId="0" fontId="0" fillId="5" borderId="8" xfId="0" applyFont="1" applyFill="1" applyBorder="1" applyAlignment="1" applyProtection="1">
      <alignment horizontal="center" wrapText="1"/>
      <protection hidden="1"/>
    </xf>
    <xf numFmtId="0" fontId="0" fillId="5" borderId="7" xfId="0" applyFont="1" applyFill="1" applyBorder="1" applyAlignment="1" applyProtection="1">
      <alignment horizontal="center" wrapText="1"/>
      <protection hidden="1"/>
    </xf>
    <xf numFmtId="0" fontId="0" fillId="0" borderId="11"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0" fillId="0" borderId="12" xfId="0" applyFont="1" applyBorder="1" applyAlignment="1" applyProtection="1">
      <alignment horizontal="left" vertical="center" wrapText="1"/>
      <protection hidden="1"/>
    </xf>
    <xf numFmtId="0" fontId="34" fillId="5" borderId="0" xfId="0" applyFont="1" applyFill="1" applyBorder="1" applyAlignment="1" applyProtection="1">
      <alignment horizontal="center" vertical="top" wrapText="1"/>
      <protection hidden="1"/>
    </xf>
    <xf numFmtId="0" fontId="11" fillId="5" borderId="0" xfId="0" applyFont="1" applyFill="1" applyBorder="1" applyAlignment="1" applyProtection="1">
      <alignment horizontal="center" vertical="top" wrapText="1"/>
      <protection hidden="1"/>
    </xf>
    <xf numFmtId="0" fontId="1" fillId="7" borderId="0" xfId="0" applyFont="1" applyFill="1" applyBorder="1" applyAlignment="1">
      <alignment horizontal="left"/>
    </xf>
    <xf numFmtId="0" fontId="1" fillId="7" borderId="0" xfId="0" applyFont="1" applyFill="1" applyBorder="1" applyAlignment="1" applyProtection="1">
      <alignment horizontal="left"/>
      <protection hidden="1"/>
    </xf>
    <xf numFmtId="0" fontId="2" fillId="7" borderId="0" xfId="0" applyFont="1" applyFill="1" applyBorder="1" applyAlignment="1" applyProtection="1">
      <alignment horizontal="left"/>
      <protection hidden="1"/>
    </xf>
    <xf numFmtId="0" fontId="14" fillId="0" borderId="0" xfId="0" applyFont="1" applyBorder="1" applyAlignment="1" applyProtection="1">
      <alignment horizontal="left" vertical="top" wrapText="1"/>
      <protection hidden="1"/>
    </xf>
    <xf numFmtId="0" fontId="34" fillId="5" borderId="0" xfId="0" applyFont="1" applyFill="1" applyAlignment="1" applyProtection="1">
      <alignment horizontal="center" vertical="top" wrapText="1"/>
      <protection hidden="1"/>
    </xf>
    <xf numFmtId="0" fontId="15" fillId="0" borderId="0" xfId="0" applyFont="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34" fillId="5" borderId="0" xfId="0" applyFont="1" applyFill="1" applyAlignment="1">
      <alignment horizontal="center" vertical="top" wrapText="1"/>
    </xf>
    <xf numFmtId="0" fontId="15" fillId="0" borderId="0" xfId="0" applyFont="1" applyAlignment="1">
      <alignment horizontal="left" wrapText="1"/>
    </xf>
    <xf numFmtId="0" fontId="1" fillId="2" borderId="1" xfId="0" applyFont="1" applyFill="1" applyBorder="1" applyAlignment="1">
      <alignment horizont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32" fillId="7" borderId="9" xfId="0" applyFont="1" applyFill="1" applyBorder="1" applyAlignment="1">
      <alignment horizontal="left" vertical="center"/>
    </xf>
    <xf numFmtId="0" fontId="30" fillId="12" borderId="2" xfId="4" applyFont="1" applyBorder="1" applyAlignment="1">
      <alignment horizontal="left" vertical="center" wrapText="1"/>
    </xf>
    <xf numFmtId="0" fontId="30" fillId="12" borderId="4" xfId="4" applyFont="1" applyBorder="1" applyAlignment="1">
      <alignment horizontal="left" vertical="center" wrapText="1"/>
    </xf>
    <xf numFmtId="0" fontId="30" fillId="12" borderId="3" xfId="4" applyFont="1" applyBorder="1" applyAlignment="1">
      <alignment horizontal="left" vertical="center" wrapText="1"/>
    </xf>
    <xf numFmtId="0" fontId="34" fillId="5" borderId="0" xfId="0" applyFont="1" applyFill="1" applyAlignment="1" applyProtection="1">
      <alignment horizontal="center" vertical="top" wrapText="1"/>
    </xf>
    <xf numFmtId="0" fontId="5" fillId="6" borderId="9" xfId="0" applyFont="1" applyFill="1" applyBorder="1" applyAlignment="1">
      <alignment horizontal="left" vertical="center"/>
    </xf>
    <xf numFmtId="0" fontId="0" fillId="0" borderId="2" xfId="0" quotePrefix="1" applyFont="1" applyBorder="1" applyAlignment="1">
      <alignment horizontal="left" vertical="center" wrapText="1" indent="6"/>
    </xf>
    <xf numFmtId="0" fontId="0" fillId="0" borderId="4" xfId="0" applyFont="1" applyBorder="1" applyAlignment="1">
      <alignment horizontal="left" vertical="center" wrapText="1" indent="6"/>
    </xf>
    <xf numFmtId="0" fontId="0" fillId="0" borderId="3" xfId="0" applyFont="1" applyBorder="1" applyAlignment="1">
      <alignment horizontal="left" vertical="center" wrapText="1" indent="6"/>
    </xf>
    <xf numFmtId="0" fontId="0" fillId="0" borderId="2" xfId="0" applyFont="1" applyBorder="1" applyAlignment="1">
      <alignment horizontal="left" vertical="center" wrapText="1" indent="3"/>
    </xf>
    <xf numFmtId="0" fontId="0" fillId="0" borderId="4" xfId="0" applyFont="1" applyBorder="1" applyAlignment="1">
      <alignment horizontal="left" vertical="center" wrapText="1" indent="3"/>
    </xf>
    <xf numFmtId="0" fontId="0" fillId="0" borderId="3" xfId="0" applyFont="1" applyBorder="1" applyAlignment="1">
      <alignment horizontal="left" vertical="center" wrapText="1" indent="3"/>
    </xf>
    <xf numFmtId="0" fontId="10" fillId="6" borderId="9" xfId="0" applyFont="1" applyFill="1" applyBorder="1" applyAlignment="1">
      <alignment horizontal="left"/>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9" borderId="0" xfId="0" applyFont="1" applyFill="1" applyAlignment="1">
      <alignment horizontal="center" vertical="center"/>
    </xf>
    <xf numFmtId="0" fontId="19" fillId="9" borderId="0" xfId="0" applyFont="1" applyFill="1" applyBorder="1" applyAlignment="1">
      <alignment horizontal="center" vertical="center" wrapText="1"/>
    </xf>
  </cellXfs>
  <cellStyles count="5">
    <cellStyle name="Comma" xfId="1" builtinId="3"/>
    <cellStyle name="Good" xfId="4" builtinId="26"/>
    <cellStyle name="Hyperlink" xfId="3" builtinId="8"/>
    <cellStyle name="Neutral" xfId="2" builtinId="28"/>
    <cellStyle name="Normal" xfId="0" builtinId="0"/>
  </cellStyles>
  <dxfs count="36">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FFC000"/>
        </patternFill>
      </fill>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8"/>
        <color theme="1"/>
        <name val="Calibri"/>
        <scheme val="minor"/>
      </font>
      <numFmt numFmtId="164" formatCode="_(* #,##0_);_(* \(#,##0\);_(* &quot;-&quot;??_);_(@_)"/>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1"/>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right/>
        <top style="thin">
          <color indexed="64"/>
        </top>
        <bottom style="thin">
          <color indexed="64"/>
        </bottom>
        <vertical/>
        <horizontal/>
      </border>
    </dxf>
    <dxf>
      <fill>
        <patternFill patternType="solid">
          <fgColor indexed="64"/>
          <bgColor theme="0" tint="-0.14999847407452621"/>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border>
    </dxf>
    <dxf>
      <font>
        <b/>
        <i val="0"/>
        <strike val="0"/>
        <condense val="0"/>
        <extend val="0"/>
        <outline val="0"/>
        <shadow val="0"/>
        <u val="none"/>
        <vertAlign val="baseline"/>
        <sz val="18"/>
        <color theme="1"/>
        <name val="Calibri"/>
        <scheme val="minor"/>
      </font>
      <numFmt numFmtId="164" formatCode="_(* #,##0_);_(* \(#,##0\);_(* &quot;-&quot;??_);_(@_)"/>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1"/>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right style="thin">
          <color indexed="64"/>
        </right>
        <top style="thin">
          <color indexed="64"/>
        </top>
        <bottom style="thin">
          <color indexed="64"/>
        </bottom>
      </border>
    </dxf>
    <dxf>
      <fill>
        <patternFill patternType="solid">
          <fgColor indexed="64"/>
          <bgColor theme="0" tint="-0.14999847407452621"/>
        </patternFill>
      </fill>
      <border diagonalUp="0" diagonalDown="0">
        <left/>
        <right/>
        <top style="thin">
          <color indexed="64"/>
        </top>
        <bottom style="thin">
          <color indexed="64"/>
        </bottom>
        <vertical/>
        <horizontal/>
      </border>
    </dxf>
    <dxf>
      <fill>
        <patternFill patternType="solid">
          <fgColor indexed="64"/>
          <bgColor theme="0" tint="-0.14999847407452621"/>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border>
    </dxf>
    <dxf>
      <alignment horizontal="center" vertical="center" textRotation="0" wrapText="0" indent="0" justifyLastLine="0" shrinkToFit="0" readingOrder="0"/>
      <protection locked="1" hidden="1"/>
    </dxf>
    <dxf>
      <numFmt numFmtId="0" formatCode="General"/>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left" vertical="center" textRotation="0" wrapText="0" relativeIndent="1" justifyLastLine="0" shrinkToFit="0" readingOrder="0"/>
    </dxf>
    <dxf>
      <alignment horizontal="center" vertical="center" textRotation="0" wrapText="1" indent="0" justifyLastLine="0" shrinkToFit="0" readingOrder="0"/>
    </dxf>
    <dxf>
      <numFmt numFmtId="0" formatCode="General"/>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left" vertical="center" textRotation="0" wrapText="0" relativeIndent="1"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5242652</xdr:colOff>
      <xdr:row>0</xdr:row>
      <xdr:rowOff>52458</xdr:rowOff>
    </xdr:from>
    <xdr:to>
      <xdr:col>1</xdr:col>
      <xdr:colOff>6448425</xdr:colOff>
      <xdr:row>1</xdr:row>
      <xdr:rowOff>169507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5552" y="52458"/>
          <a:ext cx="1205773" cy="317074"/>
        </a:xfrm>
        <a:prstGeom prst="rect">
          <a:avLst/>
        </a:prstGeom>
      </xdr:spPr>
    </xdr:pic>
    <xdr:clientData/>
  </xdr:twoCellAnchor>
</xdr:wsDr>
</file>

<file path=xl/tables/table1.xml><?xml version="1.0" encoding="utf-8"?>
<table xmlns="http://schemas.openxmlformats.org/spreadsheetml/2006/main" id="11" name="Table11" displayName="Table11" ref="B15:D16" totalsRowShown="0" headerRowDxfId="35">
  <autoFilter ref="B15:D16"/>
  <tableColumns count="3">
    <tableColumn id="1" name="Year " dataDxfId="34"/>
    <tableColumn id="2" name="Increase in Load %" dataDxfId="33">
      <calculatedColumnFormula>Summary_Input!C11</calculatedColumnFormula>
    </tableColumn>
    <tableColumn id="3" name="Total Scanners Required" dataDxfId="32">
      <calculatedColumnFormula>IF($C$5="NetApp",SUMIFS(T_RPC[Scanner],T_RPC[Year],$B16),IF($C$5="ICAP",SUMIFS(T_ICAP[Scanner],T_ICAP[Year],$B16),0))</calculatedColumnFormula>
    </tableColumn>
  </tableColumns>
  <tableStyleInfo name="TableStyleMedium10" showFirstColumn="0" showLastColumn="0" showRowStripes="1" showColumnStripes="0"/>
</table>
</file>

<file path=xl/tables/table10.xml><?xml version="1.0" encoding="utf-8"?>
<table xmlns="http://schemas.openxmlformats.org/spreadsheetml/2006/main" id="7" name="Table7" displayName="Table7" ref="N4:N8" totalsRowShown="0">
  <autoFilter ref="N4:N8"/>
  <tableColumns count="1">
    <tableColumn id="1" name="Response"/>
  </tableColumns>
  <tableStyleInfo name="TableStyleMedium2" showFirstColumn="0" showLastColumn="0" showRowStripes="1" showColumnStripes="0"/>
</table>
</file>

<file path=xl/tables/table11.xml><?xml version="1.0" encoding="utf-8"?>
<table xmlns="http://schemas.openxmlformats.org/spreadsheetml/2006/main" id="8" name="Table8" displayName="Table8" ref="P4:P7" totalsRowShown="0">
  <autoFilter ref="P4:P7"/>
  <tableColumns count="1">
    <tableColumn id="1" name="Protocol"/>
  </tableColumns>
  <tableStyleInfo name="TableStyleMedium2" showFirstColumn="0" showLastColumn="0" showRowStripes="1" showColumnStripes="0"/>
</table>
</file>

<file path=xl/tables/table12.xml><?xml version="1.0" encoding="utf-8"?>
<table xmlns="http://schemas.openxmlformats.org/spreadsheetml/2006/main" id="3" name="Table3" displayName="Table3" ref="B27:B37" totalsRowShown="0">
  <autoFilter ref="B27:B37"/>
  <tableColumns count="1">
    <tableColumn id="1" name="Virtualisation"/>
  </tableColumns>
  <tableStyleInfo name="TableStyleMedium2" showFirstColumn="0" showLastColumn="0" showRowStripes="1" showColumnStripes="0"/>
</table>
</file>

<file path=xl/tables/table13.xml><?xml version="1.0" encoding="utf-8"?>
<table xmlns="http://schemas.openxmlformats.org/spreadsheetml/2006/main" id="12" name="Table12" displayName="Table12" ref="D27:D38" totalsRowShown="0">
  <autoFilter ref="D27:D38"/>
  <tableColumns count="1">
    <tableColumn id="1" name="NAS Platform"/>
  </tableColumns>
  <tableStyleInfo name="TableStyleMedium2" showFirstColumn="0" showLastColumn="0" showRowStripes="1" showColumnStripes="0"/>
</table>
</file>

<file path=xl/tables/table14.xml><?xml version="1.0" encoding="utf-8"?>
<table xmlns="http://schemas.openxmlformats.org/spreadsheetml/2006/main" id="13" name="Table13" displayName="Table13" ref="F27:F29" totalsRowShown="0">
  <autoFilter ref="F27:F29"/>
  <tableColumns count="1">
    <tableColumn id="1" name="Bitness"/>
  </tableColumns>
  <tableStyleInfo name="TableStyleMedium2" showFirstColumn="0" showLastColumn="0" showRowStripes="1" showColumnStripes="0"/>
</table>
</file>

<file path=xl/tables/table15.xml><?xml version="1.0" encoding="utf-8"?>
<table xmlns="http://schemas.openxmlformats.org/spreadsheetml/2006/main" id="14" name="Table14" displayName="Table14" ref="I27:I31" totalsRowShown="0">
  <autoFilter ref="I27:I31"/>
  <tableColumns count="1">
    <tableColumn id="1" name="CPU_Make"/>
  </tableColumns>
  <tableStyleInfo name="TableStyleMedium2" showFirstColumn="0" showLastColumn="0" showRowStripes="1" showColumnStripes="0"/>
</table>
</file>

<file path=xl/tables/table2.xml><?xml version="1.0" encoding="utf-8"?>
<table xmlns="http://schemas.openxmlformats.org/spreadsheetml/2006/main" id="15" name="Table1116" displayName="Table1116" ref="B20:E24" totalsRowShown="0" headerRowDxfId="31">
  <autoFilter ref="B20:E24"/>
  <tableColumns count="4">
    <tableColumn id="1" name="Year " dataDxfId="30"/>
    <tableColumn id="2" name="Increase in Load %" dataDxfId="29">
      <calculatedColumnFormula>Summary_Input!C21</calculatedColumnFormula>
    </tableColumn>
    <tableColumn id="3" name="Additional  Scanners Required" dataDxfId="28"/>
    <tableColumn id="4" name="Total Scanners Required" dataDxfId="27">
      <calculatedColumnFormula>IF($C$5="NetApp",SUMIFS(T_RPC[Scanner],T_RPC[Year],$B21),IF($C$5="ICAP",SUMIFS(T_ICAP[Scanner],T_ICAP[Year],$B21),0))</calculatedColumnFormula>
    </tableColumn>
  </tableColumns>
  <tableStyleInfo name="TableStyleMedium10" showFirstColumn="0" showLastColumn="0" showRowStripes="1" showColumnStripes="0"/>
</table>
</file>

<file path=xl/tables/table3.xml><?xml version="1.0" encoding="utf-8"?>
<table xmlns="http://schemas.openxmlformats.org/spreadsheetml/2006/main" id="9" name="T_ICAP" displayName="T_ICAP" ref="C28:G35" totalsRowShown="0" tableBorderDxfId="26">
  <autoFilter ref="C28:G35"/>
  <tableColumns count="5">
    <tableColumn id="1" name="Year" dataDxfId="25"/>
    <tableColumn id="2" name="Column2" dataDxfId="24"/>
    <tableColumn id="3" name="Column3" dataDxfId="23"/>
    <tableColumn id="4" name="Proto" dataDxfId="22"/>
    <tableColumn id="5" name="Scanner" dataDxfId="21"/>
  </tableColumns>
  <tableStyleInfo name="TableStyleMedium2" showFirstColumn="0" showLastColumn="0" showRowStripes="1" showColumnStripes="0"/>
</table>
</file>

<file path=xl/tables/table4.xml><?xml version="1.0" encoding="utf-8"?>
<table xmlns="http://schemas.openxmlformats.org/spreadsheetml/2006/main" id="10" name="T_RPC" displayName="T_RPC" ref="C41:G48" totalsRowShown="0" tableBorderDxfId="20">
  <autoFilter ref="C41:G48"/>
  <tableColumns count="5">
    <tableColumn id="1" name="Year" dataDxfId="19"/>
    <tableColumn id="2" name="Column2" dataDxfId="18"/>
    <tableColumn id="3" name="Column3" dataDxfId="17"/>
    <tableColumn id="4" name="Proto" dataDxfId="16"/>
    <tableColumn id="5" name="Scanner" dataDxfId="15"/>
  </tableColumns>
  <tableStyleInfo name="TableStyleMedium2" showFirstColumn="0" showLastColumn="0" showRowStripes="1" showColumnStripes="0"/>
</table>
</file>

<file path=xl/tables/table5.xml><?xml version="1.0" encoding="utf-8"?>
<table xmlns="http://schemas.openxmlformats.org/spreadsheetml/2006/main" id="2" name="Table2" displayName="Table2" ref="B4:B9" totalsRowShown="0">
  <autoFilter ref="B4:B9"/>
  <tableColumns count="1">
    <tableColumn id="1" name="Network Speed"/>
  </tableColumns>
  <tableStyleInfo name="TableStyleMedium2" showFirstColumn="0" showLastColumn="0" showRowStripes="1" showColumnStripes="0"/>
</table>
</file>

<file path=xl/tables/table6.xml><?xml version="1.0" encoding="utf-8"?>
<table xmlns="http://schemas.openxmlformats.org/spreadsheetml/2006/main" id="1" name="Table1" displayName="Table1" ref="D4:F8" totalsRowShown="0" headerRowDxfId="14" headerRowBorderDxfId="13" tableBorderDxfId="12" totalsRowBorderDxfId="11">
  <autoFilter ref="D4:F8"/>
  <tableColumns count="3">
    <tableColumn id="3" name="Protocol" dataDxfId="10"/>
    <tableColumn id="1" name="Platform" dataDxfId="9"/>
    <tableColumn id="2" name="Throughput" dataDxfId="8"/>
  </tableColumns>
  <tableStyleInfo name="TableStyleMedium2" showFirstColumn="0" showLastColumn="0" showRowStripes="1" showColumnStripes="0"/>
</table>
</file>

<file path=xl/tables/table7.xml><?xml version="1.0" encoding="utf-8"?>
<table xmlns="http://schemas.openxmlformats.org/spreadsheetml/2006/main" id="4" name="Table4" displayName="Table4" ref="I4:I11" totalsRowShown="0" headerRowBorderDxfId="7" tableBorderDxfId="6" totalsRowBorderDxfId="5">
  <autoFilter ref="I4:I11"/>
  <tableColumns count="1">
    <tableColumn id="1" name="# CPU" dataDxfId="4"/>
  </tableColumns>
  <tableStyleInfo name="TableStyleMedium2" showFirstColumn="0" showLastColumn="0" showRowStripes="1" showColumnStripes="0"/>
</table>
</file>

<file path=xl/tables/table8.xml><?xml version="1.0" encoding="utf-8"?>
<table xmlns="http://schemas.openxmlformats.org/spreadsheetml/2006/main" id="5" name="Table5" displayName="Table5" ref="J4:J13" totalsRowShown="0" headerRowBorderDxfId="3" tableBorderDxfId="2" totalsRowBorderDxfId="1">
  <autoFilter ref="J4:J13"/>
  <tableColumns count="1">
    <tableColumn id="1" name="# Cores" dataDxfId="0"/>
  </tableColumns>
  <tableStyleInfo name="TableStyleMedium2" showFirstColumn="0" showLastColumn="0" showRowStripes="1" showColumnStripes="0"/>
</table>
</file>

<file path=xl/tables/table9.xml><?xml version="1.0" encoding="utf-8"?>
<table xmlns="http://schemas.openxmlformats.org/spreadsheetml/2006/main" id="6" name="Table6" displayName="Table6" ref="L4:L11" totalsRowShown="0">
  <autoFilter ref="L4:L11"/>
  <tableColumns count="1">
    <tableColumn id="1" name="Disk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printerSettings" Target="../printerSettings/printerSettings9.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27"/>
  <sheetViews>
    <sheetView showGridLines="0" tabSelected="1" zoomScaleNormal="100" workbookViewId="0">
      <selection activeCell="I6" sqref="I6"/>
    </sheetView>
  </sheetViews>
  <sheetFormatPr defaultColWidth="9.140625" defaultRowHeight="15.75" x14ac:dyDescent="0.3"/>
  <cols>
    <col min="1" max="1" width="5.140625" style="23" customWidth="1"/>
    <col min="2" max="2" width="97.5703125" style="23" customWidth="1"/>
    <col min="3" max="16384" width="9.140625" style="23"/>
  </cols>
  <sheetData>
    <row r="2" spans="1:2" ht="17.25" customHeight="1" x14ac:dyDescent="0.3"/>
    <row r="3" spans="1:2" ht="24" customHeight="1" x14ac:dyDescent="0.3">
      <c r="A3" s="153" t="s">
        <v>280</v>
      </c>
      <c r="B3" s="154"/>
    </row>
    <row r="4" spans="1:2" ht="35.25" customHeight="1" x14ac:dyDescent="0.3">
      <c r="A4" s="155" t="s">
        <v>281</v>
      </c>
      <c r="B4" s="156"/>
    </row>
    <row r="5" spans="1:2" ht="18.75" x14ac:dyDescent="0.3">
      <c r="A5" s="149" t="s">
        <v>157</v>
      </c>
      <c r="B5" s="150"/>
    </row>
    <row r="6" spans="1:2" ht="45.75" customHeight="1" x14ac:dyDescent="0.3">
      <c r="A6" s="157" t="s">
        <v>282</v>
      </c>
      <c r="B6" s="158"/>
    </row>
    <row r="7" spans="1:2" ht="18.75" x14ac:dyDescent="0.3">
      <c r="A7" s="149" t="s">
        <v>60</v>
      </c>
      <c r="B7" s="150"/>
    </row>
    <row r="8" spans="1:2" x14ac:dyDescent="0.3">
      <c r="A8" s="44"/>
      <c r="B8" s="41"/>
    </row>
    <row r="9" spans="1:2" x14ac:dyDescent="0.3">
      <c r="A9" s="117">
        <v>1</v>
      </c>
      <c r="B9" s="66" t="s">
        <v>236</v>
      </c>
    </row>
    <row r="10" spans="1:2" ht="30" x14ac:dyDescent="0.3">
      <c r="A10" s="118">
        <v>2</v>
      </c>
      <c r="B10" s="66" t="s">
        <v>237</v>
      </c>
    </row>
    <row r="11" spans="1:2" x14ac:dyDescent="0.3">
      <c r="A11" s="119"/>
      <c r="B11" s="101" t="s">
        <v>238</v>
      </c>
    </row>
    <row r="12" spans="1:2" ht="60" x14ac:dyDescent="0.3">
      <c r="A12" s="119"/>
      <c r="B12" s="101" t="s">
        <v>239</v>
      </c>
    </row>
    <row r="13" spans="1:2" ht="30" x14ac:dyDescent="0.3">
      <c r="A13" s="118">
        <v>3</v>
      </c>
      <c r="B13" s="66" t="s">
        <v>240</v>
      </c>
    </row>
    <row r="14" spans="1:2" ht="18" customHeight="1" x14ac:dyDescent="0.3">
      <c r="A14" s="118">
        <v>4</v>
      </c>
      <c r="B14" s="120" t="s">
        <v>241</v>
      </c>
    </row>
    <row r="15" spans="1:2" ht="30" x14ac:dyDescent="0.3">
      <c r="A15" s="121">
        <v>5</v>
      </c>
      <c r="B15" s="67" t="s">
        <v>242</v>
      </c>
    </row>
    <row r="16" spans="1:2" x14ac:dyDescent="0.3">
      <c r="A16" s="121">
        <v>6</v>
      </c>
      <c r="B16" s="66" t="s">
        <v>243</v>
      </c>
    </row>
    <row r="17" spans="1:2" x14ac:dyDescent="0.3">
      <c r="A17" s="118">
        <v>7</v>
      </c>
      <c r="B17" s="120" t="s">
        <v>244</v>
      </c>
    </row>
    <row r="18" spans="1:2" x14ac:dyDescent="0.3">
      <c r="A18" s="117">
        <v>8</v>
      </c>
      <c r="B18" s="122" t="s">
        <v>245</v>
      </c>
    </row>
    <row r="19" spans="1:2" x14ac:dyDescent="0.3">
      <c r="A19" s="121">
        <v>9</v>
      </c>
      <c r="B19" s="123" t="s">
        <v>246</v>
      </c>
    </row>
    <row r="20" spans="1:2" x14ac:dyDescent="0.3">
      <c r="A20" s="45"/>
      <c r="B20" s="46"/>
    </row>
    <row r="21" spans="1:2" ht="18.75" x14ac:dyDescent="0.3">
      <c r="A21" s="149" t="s">
        <v>59</v>
      </c>
      <c r="B21" s="150"/>
    </row>
    <row r="22" spans="1:2" ht="88.5" customHeight="1" x14ac:dyDescent="0.3">
      <c r="A22" s="157" t="s">
        <v>168</v>
      </c>
      <c r="B22" s="159"/>
    </row>
    <row r="23" spans="1:2" ht="18.75" x14ac:dyDescent="0.3">
      <c r="A23" s="149" t="s">
        <v>118</v>
      </c>
      <c r="B23" s="150"/>
    </row>
    <row r="24" spans="1:2" x14ac:dyDescent="0.3">
      <c r="A24" s="44"/>
      <c r="B24" s="41"/>
    </row>
    <row r="25" spans="1:2" x14ac:dyDescent="0.3">
      <c r="A25" s="151" t="s">
        <v>247</v>
      </c>
      <c r="B25" s="152"/>
    </row>
    <row r="26" spans="1:2" x14ac:dyDescent="0.3">
      <c r="A26" s="42"/>
      <c r="B26" s="43"/>
    </row>
    <row r="27" spans="1:2" ht="18.75" x14ac:dyDescent="0.3">
      <c r="A27" s="149" t="s">
        <v>119</v>
      </c>
      <c r="B27" s="150"/>
    </row>
  </sheetData>
  <mergeCells count="10">
    <mergeCell ref="A7:B7"/>
    <mergeCell ref="A23:B23"/>
    <mergeCell ref="A27:B27"/>
    <mergeCell ref="A25:B25"/>
    <mergeCell ref="A3:B3"/>
    <mergeCell ref="A4:B4"/>
    <mergeCell ref="A5:B5"/>
    <mergeCell ref="A6:B6"/>
    <mergeCell ref="A21:B21"/>
    <mergeCell ref="A22:B22"/>
  </mergeCells>
  <hyperlinks>
    <hyperlink ref="B10" location="Customer_Data_Input!A1" display="Sheet &quot;Customer_Data_Input&quot; contains Environment details in the customer production Environment. You need to enter the data in this sheet"/>
    <hyperlink ref="B14" location="Summary_Input!A1" display="Sheet &quot;Consolidated_Input&quot; contains the input required for the calcuator. You do not need to enter the data in this sheet"/>
    <hyperlink ref="B17" location="Recommendations!A1" display="Sheet &quot;Recommendations&quot; contains the Recommendations from Symantec"/>
    <hyperlink ref="B15" location="Hardware_Specs!A1" display="Sheet &quot;Hardware_Specs&quot; contains Recommed Hardware and Hardware on which the Sizing Recommendatations were made"/>
    <hyperlink ref="B9" location="Instructions!A11" display="Sheet &quot;Instruction&quot; contains the Instructions to be followed"/>
    <hyperlink ref="B16" location="Scanner_Capacity!A1" display="sheet &quot;Scanner_Capacity&quot; contains the Scanning Capacity of each scanner under various Operating System under protocol"/>
    <hyperlink ref="B13" location="Customer_Data_Input_Optional!A1" display="Sheet &quot;Customer_Data_Input_Optional&quot; can contain non-essential information that helps Symantec to provide recommendation "/>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26"/>
  <sheetViews>
    <sheetView showGridLines="0" zoomScaleNormal="100" workbookViewId="0">
      <selection activeCell="B43" sqref="B43"/>
    </sheetView>
  </sheetViews>
  <sheetFormatPr defaultRowHeight="15" x14ac:dyDescent="0.25"/>
  <cols>
    <col min="1" max="1" width="4.5703125" bestFit="1" customWidth="1"/>
    <col min="2" max="2" width="70.85546875" customWidth="1"/>
    <col min="3" max="3" width="16.85546875" customWidth="1"/>
    <col min="4" max="4" width="55.5703125" customWidth="1"/>
    <col min="17" max="17" width="0" hidden="1" customWidth="1"/>
  </cols>
  <sheetData>
    <row r="1" spans="1:4" x14ac:dyDescent="0.25">
      <c r="A1" s="11"/>
      <c r="B1" s="11"/>
      <c r="C1" s="11"/>
      <c r="D1" s="128"/>
    </row>
    <row r="2" spans="1:4" ht="18.75" customHeight="1" x14ac:dyDescent="0.25">
      <c r="A2" s="160" t="s">
        <v>230</v>
      </c>
      <c r="B2" s="161"/>
      <c r="C2" s="161"/>
      <c r="D2" s="124"/>
    </row>
    <row r="3" spans="1:4" x14ac:dyDescent="0.25">
      <c r="A3" s="11"/>
      <c r="B3" s="11"/>
      <c r="C3" s="11"/>
      <c r="D3" s="128"/>
    </row>
    <row r="4" spans="1:4" x14ac:dyDescent="0.25">
      <c r="A4" s="125"/>
      <c r="B4" s="163" t="s">
        <v>57</v>
      </c>
      <c r="C4" s="163"/>
      <c r="D4" s="126"/>
    </row>
    <row r="5" spans="1:4" x14ac:dyDescent="0.25">
      <c r="A5" s="11"/>
      <c r="B5" s="11"/>
      <c r="C5" s="11"/>
      <c r="D5" s="128"/>
    </row>
    <row r="6" spans="1:4" ht="30" x14ac:dyDescent="0.25">
      <c r="A6" s="29" t="s">
        <v>2</v>
      </c>
      <c r="B6" s="29" t="s">
        <v>15</v>
      </c>
      <c r="C6" s="29" t="s">
        <v>23</v>
      </c>
      <c r="D6" s="29" t="s">
        <v>198</v>
      </c>
    </row>
    <row r="7" spans="1:4" ht="18.75" x14ac:dyDescent="0.25">
      <c r="A7" s="4">
        <v>1</v>
      </c>
      <c r="B7" s="5" t="s">
        <v>231</v>
      </c>
      <c r="C7" s="106" t="s">
        <v>40</v>
      </c>
      <c r="D7" s="71"/>
    </row>
    <row r="8" spans="1:4" ht="18.75" x14ac:dyDescent="0.25">
      <c r="A8" s="30">
        <v>2</v>
      </c>
      <c r="B8" s="31" t="s">
        <v>176</v>
      </c>
      <c r="C8" s="106" t="s">
        <v>31</v>
      </c>
      <c r="D8" s="71"/>
    </row>
    <row r="9" spans="1:4" ht="18.75" customHeight="1" x14ac:dyDescent="0.25">
      <c r="A9" s="11"/>
      <c r="B9" s="127"/>
      <c r="C9" s="11"/>
      <c r="D9" s="128"/>
    </row>
    <row r="10" spans="1:4" x14ac:dyDescent="0.25">
      <c r="A10" s="11"/>
      <c r="B10" s="11"/>
      <c r="C10" s="11"/>
      <c r="D10" s="128"/>
    </row>
    <row r="11" spans="1:4" x14ac:dyDescent="0.25">
      <c r="A11" s="11"/>
      <c r="B11" s="11"/>
      <c r="C11" s="11"/>
      <c r="D11" s="128"/>
    </row>
    <row r="12" spans="1:4" x14ac:dyDescent="0.25">
      <c r="A12" s="129"/>
      <c r="B12" s="162" t="s">
        <v>124</v>
      </c>
      <c r="C12" s="162"/>
      <c r="D12" s="126"/>
    </row>
    <row r="13" spans="1:4" ht="15.75" x14ac:dyDescent="0.25">
      <c r="A13" s="9"/>
      <c r="B13" s="130"/>
      <c r="C13" s="11"/>
      <c r="D13" s="128"/>
    </row>
    <row r="14" spans="1:4" ht="30" x14ac:dyDescent="0.25">
      <c r="A14" s="8" t="s">
        <v>2</v>
      </c>
      <c r="B14" s="8" t="s">
        <v>15</v>
      </c>
      <c r="C14" s="8" t="s">
        <v>23</v>
      </c>
      <c r="D14" s="29" t="s">
        <v>199</v>
      </c>
    </row>
    <row r="15" spans="1:4" ht="30" x14ac:dyDescent="0.25">
      <c r="A15" s="7">
        <v>1</v>
      </c>
      <c r="B15" s="5" t="s">
        <v>268</v>
      </c>
      <c r="C15" s="106">
        <v>15000</v>
      </c>
      <c r="D15" s="71"/>
    </row>
    <row r="16" spans="1:4" ht="18.75" x14ac:dyDescent="0.25">
      <c r="A16" s="7">
        <v>2</v>
      </c>
      <c r="B16" s="5" t="s">
        <v>232</v>
      </c>
      <c r="C16" s="89">
        <v>3000</v>
      </c>
      <c r="D16" s="71"/>
    </row>
    <row r="17" spans="1:4" ht="18.75" x14ac:dyDescent="0.25">
      <c r="A17" s="7">
        <v>3</v>
      </c>
      <c r="B17" s="5" t="s">
        <v>269</v>
      </c>
      <c r="C17" s="89">
        <v>40</v>
      </c>
      <c r="D17" s="71"/>
    </row>
    <row r="18" spans="1:4" ht="18.75" x14ac:dyDescent="0.25">
      <c r="A18" s="7">
        <v>4</v>
      </c>
      <c r="B18" s="5" t="s">
        <v>135</v>
      </c>
      <c r="C18" s="89">
        <v>5</v>
      </c>
      <c r="D18" s="71"/>
    </row>
    <row r="19" spans="1:4" ht="18.75" x14ac:dyDescent="0.25">
      <c r="A19" s="7">
        <v>5</v>
      </c>
      <c r="B19" s="5" t="s">
        <v>248</v>
      </c>
      <c r="C19" s="89">
        <v>3</v>
      </c>
      <c r="D19" s="71"/>
    </row>
    <row r="20" spans="1:4" ht="30" x14ac:dyDescent="0.25">
      <c r="A20" s="7">
        <v>6</v>
      </c>
      <c r="B20" s="5" t="s">
        <v>270</v>
      </c>
      <c r="C20" s="89">
        <v>10</v>
      </c>
      <c r="D20" s="71"/>
    </row>
    <row r="21" spans="1:4" ht="18.75" hidden="1" x14ac:dyDescent="0.25">
      <c r="A21" s="7">
        <v>7</v>
      </c>
      <c r="B21" s="5" t="s">
        <v>272</v>
      </c>
      <c r="C21" s="89">
        <v>0</v>
      </c>
      <c r="D21" s="71"/>
    </row>
    <row r="22" spans="1:4" ht="18.75" hidden="1" x14ac:dyDescent="0.25">
      <c r="A22" s="7">
        <v>8</v>
      </c>
      <c r="B22" s="5" t="s">
        <v>271</v>
      </c>
      <c r="C22" s="89">
        <v>0</v>
      </c>
      <c r="D22" s="71"/>
    </row>
    <row r="23" spans="1:4" ht="18.75" hidden="1" x14ac:dyDescent="0.25">
      <c r="A23" s="7">
        <v>9</v>
      </c>
      <c r="B23" s="5" t="s">
        <v>273</v>
      </c>
      <c r="C23" s="89">
        <v>0</v>
      </c>
      <c r="D23" s="71"/>
    </row>
    <row r="24" spans="1:4" ht="18.75" hidden="1" x14ac:dyDescent="0.25">
      <c r="A24" s="7">
        <v>10</v>
      </c>
      <c r="B24" s="5" t="s">
        <v>274</v>
      </c>
      <c r="C24" s="89">
        <v>0</v>
      </c>
      <c r="D24" s="71"/>
    </row>
    <row r="25" spans="1:4" x14ac:dyDescent="0.25">
      <c r="B25" s="3"/>
    </row>
    <row r="26" spans="1:4" x14ac:dyDescent="0.25">
      <c r="B26" s="3"/>
    </row>
  </sheetData>
  <sheetProtection algorithmName="SHA-512" hashValue="XpkjKSkI+ISqXK8Obp58LXWTQ3XQMVAJN8r0C9dWc7c9NU864JnygUJR31Lx6Jz0eAUbCAs0kOxj/4sH5VkDJw==" saltValue="m0CDRyxJpyCR2SdCqiJojQ==" spinCount="100000" sheet="1" objects="1" scenarios="1"/>
  <dataConsolidate/>
  <mergeCells count="3">
    <mergeCell ref="A2:C2"/>
    <mergeCell ref="B12:C12"/>
    <mergeCell ref="B4:C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412" yWindow="376" count="2">
        <x14:dataValidation type="list" allowBlank="1" showInputMessage="1" showErrorMessage="1" promptTitle="Protocol">
          <x14:formula1>
            <xm:f>Setup!$P$5:$P$5</xm:f>
          </x14:formula1>
          <xm:sqref>C7</xm:sqref>
        </x14:dataValidation>
        <x14:dataValidation type="list" allowBlank="1" showInputMessage="1" showErrorMessage="1" promptTitle="Platform">
          <x14:formula1>
            <xm:f>Setup!$E$5:$E$6</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64"/>
  <sheetViews>
    <sheetView showGridLines="0" topLeftCell="A16" zoomScaleNormal="100" workbookViewId="0">
      <selection activeCell="I29" sqref="I29"/>
    </sheetView>
  </sheetViews>
  <sheetFormatPr defaultRowHeight="15" x14ac:dyDescent="0.25"/>
  <cols>
    <col min="1" max="1" width="4.5703125" bestFit="1" customWidth="1"/>
    <col min="2" max="2" width="51.28515625" customWidth="1"/>
    <col min="3" max="3" width="57.140625" customWidth="1"/>
    <col min="4" max="4" width="35.5703125" customWidth="1"/>
    <col min="17" max="17" width="0" hidden="1" customWidth="1"/>
  </cols>
  <sheetData>
    <row r="1" spans="1:4" x14ac:dyDescent="0.25">
      <c r="A1" s="11"/>
      <c r="B1" s="11"/>
      <c r="C1" s="11"/>
      <c r="D1" s="128"/>
    </row>
    <row r="2" spans="1:4" ht="18.75" x14ac:dyDescent="0.25">
      <c r="A2" s="160" t="s">
        <v>233</v>
      </c>
      <c r="B2" s="160"/>
      <c r="C2" s="160"/>
      <c r="D2" s="124"/>
    </row>
    <row r="3" spans="1:4" x14ac:dyDescent="0.25">
      <c r="A3" s="11"/>
      <c r="B3" s="11"/>
      <c r="C3" s="11"/>
      <c r="D3" s="128"/>
    </row>
    <row r="4" spans="1:4" x14ac:dyDescent="0.25">
      <c r="A4" s="11"/>
      <c r="B4" s="91" t="s">
        <v>169</v>
      </c>
      <c r="C4" s="82"/>
      <c r="D4" s="128"/>
    </row>
    <row r="5" spans="1:4" x14ac:dyDescent="0.25">
      <c r="A5" s="11"/>
      <c r="B5" s="91" t="s">
        <v>62</v>
      </c>
      <c r="C5" s="82"/>
      <c r="D5" s="128"/>
    </row>
    <row r="6" spans="1:4" x14ac:dyDescent="0.25">
      <c r="A6" s="11"/>
      <c r="B6" s="91" t="s">
        <v>61</v>
      </c>
      <c r="C6" s="82"/>
      <c r="D6" s="128"/>
    </row>
    <row r="7" spans="1:4" x14ac:dyDescent="0.25">
      <c r="A7" s="11"/>
      <c r="B7" s="11"/>
      <c r="C7" s="11"/>
      <c r="D7" s="128"/>
    </row>
    <row r="8" spans="1:4" x14ac:dyDescent="0.25">
      <c r="A8" s="11"/>
      <c r="B8" s="11"/>
      <c r="C8" s="11"/>
      <c r="D8" s="128"/>
    </row>
    <row r="9" spans="1:4" ht="18.75" customHeight="1" x14ac:dyDescent="0.25">
      <c r="A9" s="160" t="s">
        <v>249</v>
      </c>
      <c r="B9" s="160"/>
      <c r="C9" s="160"/>
      <c r="D9" s="124"/>
    </row>
    <row r="10" spans="1:4" x14ac:dyDescent="0.25">
      <c r="A10" s="11"/>
      <c r="B10" s="11"/>
      <c r="C10" s="11"/>
      <c r="D10" s="128"/>
    </row>
    <row r="11" spans="1:4" ht="30" x14ac:dyDescent="0.25">
      <c r="A11" s="8" t="s">
        <v>2</v>
      </c>
      <c r="B11" s="8" t="s">
        <v>15</v>
      </c>
      <c r="C11" s="8" t="s">
        <v>23</v>
      </c>
      <c r="D11" s="29" t="s">
        <v>199</v>
      </c>
    </row>
    <row r="12" spans="1:4" ht="30" x14ac:dyDescent="0.25">
      <c r="A12" s="7">
        <v>1</v>
      </c>
      <c r="B12" s="6" t="s">
        <v>250</v>
      </c>
      <c r="C12" s="89"/>
      <c r="D12" s="107"/>
    </row>
    <row r="13" spans="1:4" ht="30" x14ac:dyDescent="0.25">
      <c r="A13" s="7">
        <v>2</v>
      </c>
      <c r="B13" s="6" t="s">
        <v>220</v>
      </c>
      <c r="C13" s="89"/>
      <c r="D13" s="107"/>
    </row>
    <row r="14" spans="1:4" x14ac:dyDescent="0.25">
      <c r="A14" s="11"/>
      <c r="B14" s="11"/>
      <c r="C14" s="11"/>
      <c r="D14" s="128"/>
    </row>
    <row r="15" spans="1:4" x14ac:dyDescent="0.25">
      <c r="A15" s="11"/>
      <c r="B15" s="11"/>
      <c r="C15" s="11"/>
      <c r="D15" s="128"/>
    </row>
    <row r="16" spans="1:4" ht="18.75" customHeight="1" x14ac:dyDescent="0.25">
      <c r="A16" s="160" t="s">
        <v>174</v>
      </c>
      <c r="B16" s="160"/>
      <c r="C16" s="160"/>
      <c r="D16" s="124"/>
    </row>
    <row r="17" spans="1:4" x14ac:dyDescent="0.25">
      <c r="A17" s="11"/>
      <c r="B17" s="11"/>
      <c r="C17" s="11"/>
      <c r="D17" s="128"/>
    </row>
    <row r="18" spans="1:4" x14ac:dyDescent="0.25">
      <c r="A18" s="125"/>
      <c r="B18" s="164" t="s">
        <v>63</v>
      </c>
      <c r="C18" s="164"/>
      <c r="D18" s="126"/>
    </row>
    <row r="19" spans="1:4" x14ac:dyDescent="0.25">
      <c r="A19" s="11"/>
      <c r="B19" s="131"/>
      <c r="C19" s="11"/>
      <c r="D19" s="128"/>
    </row>
    <row r="20" spans="1:4" ht="44.1" customHeight="1" x14ac:dyDescent="0.25">
      <c r="A20" s="11"/>
      <c r="B20" s="165" t="s">
        <v>227</v>
      </c>
      <c r="C20" s="165"/>
      <c r="D20" s="128"/>
    </row>
    <row r="21" spans="1:4" x14ac:dyDescent="0.25">
      <c r="A21" s="11"/>
      <c r="B21" s="131"/>
      <c r="C21" s="11"/>
      <c r="D21" s="128"/>
    </row>
    <row r="22" spans="1:4" ht="30" x14ac:dyDescent="0.25">
      <c r="A22" s="29" t="s">
        <v>2</v>
      </c>
      <c r="B22" s="29" t="s">
        <v>15</v>
      </c>
      <c r="C22" s="29" t="s">
        <v>23</v>
      </c>
      <c r="D22" s="29" t="s">
        <v>199</v>
      </c>
    </row>
    <row r="23" spans="1:4" ht="45" x14ac:dyDescent="0.25">
      <c r="A23" s="30">
        <v>1</v>
      </c>
      <c r="B23" s="31" t="s">
        <v>170</v>
      </c>
      <c r="C23" s="83"/>
      <c r="D23" s="71"/>
    </row>
    <row r="24" spans="1:4" ht="30" x14ac:dyDescent="0.25">
      <c r="A24" s="30">
        <v>2</v>
      </c>
      <c r="B24" s="31" t="s">
        <v>251</v>
      </c>
      <c r="C24" s="83"/>
      <c r="D24" s="71"/>
    </row>
    <row r="25" spans="1:4" ht="18.75" x14ac:dyDescent="0.25">
      <c r="A25" s="30"/>
      <c r="B25" s="32" t="s">
        <v>75</v>
      </c>
      <c r="C25" s="83"/>
      <c r="D25" s="71"/>
    </row>
    <row r="26" spans="1:4" ht="18.75" x14ac:dyDescent="0.25">
      <c r="A26" s="30"/>
      <c r="B26" s="32" t="s">
        <v>78</v>
      </c>
      <c r="C26" s="83"/>
      <c r="D26" s="71"/>
    </row>
    <row r="27" spans="1:4" ht="18.75" x14ac:dyDescent="0.25">
      <c r="A27" s="30"/>
      <c r="B27" s="32" t="s">
        <v>27</v>
      </c>
      <c r="C27" s="83"/>
      <c r="D27" s="71"/>
    </row>
    <row r="28" spans="1:4" ht="18.75" x14ac:dyDescent="0.25">
      <c r="A28" s="30"/>
      <c r="B28" s="32" t="s">
        <v>28</v>
      </c>
      <c r="C28" s="83"/>
      <c r="D28" s="71"/>
    </row>
    <row r="29" spans="1:4" ht="18.75" x14ac:dyDescent="0.25">
      <c r="A29" s="30"/>
      <c r="B29" s="32" t="s">
        <v>64</v>
      </c>
      <c r="C29" s="83"/>
      <c r="D29" s="71"/>
    </row>
    <row r="30" spans="1:4" ht="18.75" x14ac:dyDescent="0.25">
      <c r="A30" s="30"/>
      <c r="B30" s="32" t="s">
        <v>65</v>
      </c>
      <c r="C30" s="83"/>
      <c r="D30" s="71"/>
    </row>
    <row r="31" spans="1:4" ht="18.75" x14ac:dyDescent="0.25">
      <c r="A31" s="30"/>
      <c r="B31" s="32" t="s">
        <v>66</v>
      </c>
      <c r="C31" s="83"/>
      <c r="D31" s="71"/>
    </row>
    <row r="32" spans="1:4" ht="18.75" x14ac:dyDescent="0.25">
      <c r="A32" s="30"/>
      <c r="B32" s="32"/>
      <c r="C32" s="83"/>
      <c r="D32" s="71"/>
    </row>
    <row r="33" spans="1:4" ht="30" x14ac:dyDescent="0.25">
      <c r="A33" s="30">
        <v>3</v>
      </c>
      <c r="B33" s="31" t="s">
        <v>252</v>
      </c>
      <c r="C33" s="83"/>
      <c r="D33" s="71"/>
    </row>
    <row r="34" spans="1:4" ht="45" x14ac:dyDescent="0.25">
      <c r="A34" s="30">
        <v>4</v>
      </c>
      <c r="B34" s="31" t="s">
        <v>16</v>
      </c>
      <c r="C34" s="83"/>
      <c r="D34" s="71"/>
    </row>
    <row r="35" spans="1:4" ht="60" x14ac:dyDescent="0.25">
      <c r="A35" s="33">
        <v>5</v>
      </c>
      <c r="B35" s="34" t="s">
        <v>253</v>
      </c>
      <c r="C35" s="83"/>
      <c r="D35" s="71"/>
    </row>
    <row r="36" spans="1:4" x14ac:dyDescent="0.25">
      <c r="A36" s="9"/>
      <c r="B36" s="10"/>
      <c r="C36" s="11"/>
      <c r="D36" s="128"/>
    </row>
    <row r="37" spans="1:4" x14ac:dyDescent="0.25">
      <c r="A37" s="125"/>
      <c r="B37" s="162" t="s">
        <v>79</v>
      </c>
      <c r="C37" s="162"/>
      <c r="D37" s="126"/>
    </row>
    <row r="38" spans="1:4" x14ac:dyDescent="0.25">
      <c r="A38" s="11"/>
      <c r="B38" s="132"/>
      <c r="C38" s="11"/>
      <c r="D38" s="128"/>
    </row>
    <row r="39" spans="1:4" ht="30" x14ac:dyDescent="0.25">
      <c r="A39" s="8" t="s">
        <v>2</v>
      </c>
      <c r="B39" s="8" t="s">
        <v>15</v>
      </c>
      <c r="C39" s="8" t="s">
        <v>23</v>
      </c>
      <c r="D39" s="29" t="s">
        <v>199</v>
      </c>
    </row>
    <row r="40" spans="1:4" ht="18.75" x14ac:dyDescent="0.25">
      <c r="A40" s="4">
        <v>1</v>
      </c>
      <c r="B40" s="5" t="s">
        <v>20</v>
      </c>
      <c r="C40" s="70"/>
      <c r="D40" s="71"/>
    </row>
    <row r="41" spans="1:4" ht="30" x14ac:dyDescent="0.25">
      <c r="A41" s="4">
        <v>2</v>
      </c>
      <c r="B41" s="5" t="s">
        <v>17</v>
      </c>
      <c r="C41" s="70"/>
      <c r="D41" s="71"/>
    </row>
    <row r="42" spans="1:4" ht="30" x14ac:dyDescent="0.25">
      <c r="A42" s="4">
        <v>3</v>
      </c>
      <c r="B42" s="5" t="s">
        <v>18</v>
      </c>
      <c r="C42" s="70"/>
      <c r="D42" s="71"/>
    </row>
    <row r="43" spans="1:4" ht="18.75" x14ac:dyDescent="0.25">
      <c r="A43" s="4">
        <v>4</v>
      </c>
      <c r="B43" s="5" t="s">
        <v>19</v>
      </c>
      <c r="C43" s="70"/>
      <c r="D43" s="71"/>
    </row>
    <row r="44" spans="1:4" ht="30" x14ac:dyDescent="0.25">
      <c r="A44" s="4">
        <v>5</v>
      </c>
      <c r="B44" s="5" t="s">
        <v>200</v>
      </c>
      <c r="C44" s="90"/>
      <c r="D44" s="71"/>
    </row>
    <row r="45" spans="1:4" ht="45" x14ac:dyDescent="0.25">
      <c r="A45" s="4">
        <v>6</v>
      </c>
      <c r="B45" s="6" t="s">
        <v>21</v>
      </c>
      <c r="C45" s="70"/>
      <c r="D45" s="71"/>
    </row>
    <row r="46" spans="1:4" ht="30" x14ac:dyDescent="0.25">
      <c r="A46" s="4">
        <v>7</v>
      </c>
      <c r="B46" s="6" t="s">
        <v>26</v>
      </c>
      <c r="C46" s="70"/>
      <c r="D46" s="71"/>
    </row>
    <row r="47" spans="1:4" ht="30" x14ac:dyDescent="0.25">
      <c r="A47" s="4">
        <v>8</v>
      </c>
      <c r="B47" s="6" t="s">
        <v>22</v>
      </c>
      <c r="C47" s="70"/>
      <c r="D47" s="71"/>
    </row>
    <row r="48" spans="1:4" x14ac:dyDescent="0.25">
      <c r="A48" s="11"/>
      <c r="B48" s="11"/>
      <c r="C48" s="11"/>
      <c r="D48" s="128"/>
    </row>
    <row r="49" spans="1:4" x14ac:dyDescent="0.25">
      <c r="A49" s="125"/>
      <c r="B49" s="162" t="s">
        <v>136</v>
      </c>
      <c r="C49" s="162"/>
      <c r="D49" s="126"/>
    </row>
    <row r="50" spans="1:4" x14ac:dyDescent="0.25">
      <c r="A50" s="11"/>
      <c r="B50" s="132"/>
      <c r="C50" s="11"/>
      <c r="D50" s="128"/>
    </row>
    <row r="51" spans="1:4" ht="30" x14ac:dyDescent="0.25">
      <c r="A51" s="8" t="s">
        <v>2</v>
      </c>
      <c r="B51" s="8" t="s">
        <v>15</v>
      </c>
      <c r="C51" s="8" t="s">
        <v>23</v>
      </c>
      <c r="D51" s="29" t="s">
        <v>199</v>
      </c>
    </row>
    <row r="52" spans="1:4" ht="18.75" x14ac:dyDescent="0.25">
      <c r="A52" s="4">
        <v>1</v>
      </c>
      <c r="B52" s="5" t="s">
        <v>137</v>
      </c>
      <c r="C52" s="70"/>
      <c r="D52" s="71"/>
    </row>
    <row r="53" spans="1:4" ht="18.75" x14ac:dyDescent="0.25">
      <c r="A53" s="4">
        <v>2</v>
      </c>
      <c r="B53" s="5" t="s">
        <v>138</v>
      </c>
      <c r="C53" s="70"/>
      <c r="D53" s="71"/>
    </row>
    <row r="54" spans="1:4" ht="30" x14ac:dyDescent="0.25">
      <c r="A54" s="4">
        <v>3</v>
      </c>
      <c r="B54" s="31" t="s">
        <v>14</v>
      </c>
      <c r="C54" s="70"/>
      <c r="D54" s="71"/>
    </row>
    <row r="55" spans="1:4" ht="18.75" x14ac:dyDescent="0.25">
      <c r="A55" s="4"/>
      <c r="B55" s="32" t="s">
        <v>139</v>
      </c>
      <c r="C55" s="70"/>
      <c r="D55" s="71"/>
    </row>
    <row r="56" spans="1:4" ht="18.75" x14ac:dyDescent="0.25">
      <c r="A56" s="4"/>
      <c r="B56" s="32" t="s">
        <v>78</v>
      </c>
      <c r="C56" s="70"/>
      <c r="D56" s="71"/>
    </row>
    <row r="57" spans="1:4" ht="18.75" x14ac:dyDescent="0.25">
      <c r="A57" s="4"/>
      <c r="B57" s="32" t="s">
        <v>27</v>
      </c>
      <c r="C57" s="70"/>
      <c r="D57" s="71"/>
    </row>
    <row r="58" spans="1:4" ht="18.75" x14ac:dyDescent="0.25">
      <c r="A58" s="4"/>
      <c r="B58" s="32" t="s">
        <v>28</v>
      </c>
      <c r="C58" s="70"/>
      <c r="D58" s="71"/>
    </row>
    <row r="59" spans="1:4" ht="18.75" x14ac:dyDescent="0.25">
      <c r="A59" s="4"/>
      <c r="B59" s="32" t="s">
        <v>64</v>
      </c>
      <c r="C59" s="70"/>
      <c r="D59" s="71"/>
    </row>
    <row r="60" spans="1:4" ht="18.75" x14ac:dyDescent="0.25">
      <c r="A60" s="4"/>
      <c r="B60" s="32" t="s">
        <v>140</v>
      </c>
      <c r="C60" s="70"/>
      <c r="D60" s="71"/>
    </row>
    <row r="61" spans="1:4" ht="18.75" x14ac:dyDescent="0.25">
      <c r="A61" s="1">
        <v>4</v>
      </c>
      <c r="B61" s="47" t="s">
        <v>141</v>
      </c>
      <c r="C61" s="70"/>
      <c r="D61" s="71"/>
    </row>
    <row r="62" spans="1:4" ht="18.75" x14ac:dyDescent="0.25">
      <c r="A62" s="1"/>
      <c r="B62" s="48" t="s">
        <v>142</v>
      </c>
      <c r="C62" s="70"/>
      <c r="D62" s="71"/>
    </row>
    <row r="63" spans="1:4" ht="18.75" x14ac:dyDescent="0.25">
      <c r="A63" s="1">
        <v>5</v>
      </c>
      <c r="B63" s="47" t="s">
        <v>143</v>
      </c>
      <c r="C63" s="70"/>
      <c r="D63" s="71"/>
    </row>
    <row r="64" spans="1:4" ht="18.75" x14ac:dyDescent="0.25">
      <c r="A64" s="1">
        <v>6</v>
      </c>
      <c r="B64" s="47" t="s">
        <v>197</v>
      </c>
      <c r="C64" s="70"/>
      <c r="D64" s="71"/>
    </row>
  </sheetData>
  <sheetProtection algorithmName="SHA-512" hashValue="cLnvQHL7ozn6ooyBPmuYOpaVo2xWvsoiTj6HSDyWy4pPn4S2e1d1u+r/+8/lmLo3XBZ/GY7JWRZqjGjIQVTA4g==" saltValue="K5g59I/5j2gxoguAvizIgQ==" spinCount="100000" sheet="1" objects="1" scenarios="1"/>
  <dataConsolidate/>
  <mergeCells count="7">
    <mergeCell ref="B49:C49"/>
    <mergeCell ref="A9:C9"/>
    <mergeCell ref="A2:C2"/>
    <mergeCell ref="A16:C16"/>
    <mergeCell ref="B18:C18"/>
    <mergeCell ref="B20:C20"/>
    <mergeCell ref="B37:C37"/>
  </mergeCells>
  <dataValidations count="1">
    <dataValidation allowBlank="1" promptTitle="Protocol" prompt="Please select the protocol that has been configured or you plan to use depending on your product usecase" sqref="C5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promptTitle="CPU Make" prompt="Please select the CPU Make">
          <x14:formula1>
            <xm:f>Setup!$I$28:$I$32</xm:f>
          </x14:formula1>
          <xm:sqref>C25</xm:sqref>
        </x14:dataValidation>
        <x14:dataValidation type="list" allowBlank="1" showInputMessage="1" showErrorMessage="1" promptTitle="NAS Device Vendor" prompt="Please select the NAS Vendor that you have currently deployed in your environment or planning to commission in your production Environment._x000a_">
          <x14:formula1>
            <xm:f>Setup!$D$28:$D$38</xm:f>
          </x14:formula1>
          <xm:sqref>C52</xm:sqref>
        </x14:dataValidation>
        <x14:dataValidation type="list" errorStyle="information" allowBlank="1" showInputMessage="1" showErrorMessage="1" promptTitle="Virtualisation Platform" prompt="Please enter the virtualisation Platform used where SPE is installed.">
          <x14:formula1>
            <xm:f>Setup!$B$28:$B$37</xm:f>
          </x14:formula1>
          <xm:sqref>C35</xm:sqref>
        </x14:dataValidation>
        <x14:dataValidation type="list" allowBlank="1" showInputMessage="1" showErrorMessage="1" promptTitle="Response" prompt="Please Enter Yes or No">
          <x14:formula1>
            <xm:f>Setup!$N$5:$N$8</xm:f>
          </x14:formula1>
          <xm:sqref>C34</xm:sqref>
        </x14:dataValidation>
        <x14:dataValidation type="list" allowBlank="1" showInputMessage="1" showErrorMessage="1" promptTitle="Disk Type" prompt="Please Enter the Disck Type">
          <x14:formula1>
            <xm:f>Setup!$L$5:$L$10</xm:f>
          </x14:formula1>
          <xm:sqref>C31</xm:sqref>
        </x14:dataValidation>
        <x14:dataValidation type="list" allowBlank="1" showInputMessage="1" showErrorMessage="1" promptTitle="Cores per CPU" prompt="Please enter the Cores per CPU">
          <x14:formula1>
            <xm:f>Setup!$J$5:$J$11</xm:f>
          </x14:formula1>
          <xm:sqref>C28</xm:sqref>
        </x14:dataValidation>
        <x14:dataValidation type="list" allowBlank="1" showInputMessage="1" showErrorMessage="1" promptTitle="Physical Processor Count" prompt="Please Enter the Physical CPU Count">
          <x14:formula1>
            <xm:f>Setup!$I$5:$I$11</xm:f>
          </x14:formula1>
          <xm:sqref>C27</xm:sqref>
        </x14:dataValidation>
        <x14:dataValidation type="list" allowBlank="1" showInputMessage="1" showErrorMessage="1">
          <x14:formula1>
            <xm:f>Setup!$B$5:$B$9</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2:D26"/>
  <sheetViews>
    <sheetView showGridLines="0" zoomScaleNormal="100" workbookViewId="0">
      <selection activeCell="C31" sqref="C31"/>
    </sheetView>
  </sheetViews>
  <sheetFormatPr defaultColWidth="9.140625" defaultRowHeight="15" x14ac:dyDescent="0.25"/>
  <cols>
    <col min="1" max="1" width="4.5703125" style="72" bestFit="1" customWidth="1"/>
    <col min="2" max="2" width="51" style="72" customWidth="1"/>
    <col min="3" max="3" width="14.7109375" style="72" customWidth="1"/>
    <col min="4" max="4" width="10" style="72" customWidth="1"/>
    <col min="5" max="16384" width="9.140625" style="72"/>
  </cols>
  <sheetData>
    <row r="2" spans="1:4" ht="18.75" x14ac:dyDescent="0.25">
      <c r="A2" s="166" t="s">
        <v>155</v>
      </c>
      <c r="B2" s="166" t="s">
        <v>133</v>
      </c>
      <c r="C2" s="166"/>
      <c r="D2" s="116"/>
    </row>
    <row r="4" spans="1:4" ht="37.5" customHeight="1" x14ac:dyDescent="0.25">
      <c r="A4" s="167" t="s">
        <v>158</v>
      </c>
      <c r="B4" s="167"/>
      <c r="C4" s="167"/>
      <c r="D4" s="167"/>
    </row>
    <row r="6" spans="1:4" x14ac:dyDescent="0.25">
      <c r="A6" s="73" t="s">
        <v>2</v>
      </c>
      <c r="B6" s="73" t="s">
        <v>49</v>
      </c>
      <c r="C6" s="73" t="s">
        <v>48</v>
      </c>
      <c r="D6" s="73" t="s">
        <v>47</v>
      </c>
    </row>
    <row r="7" spans="1:4" ht="15.75" x14ac:dyDescent="0.25">
      <c r="A7" s="28">
        <v>1</v>
      </c>
      <c r="B7" s="28" t="s">
        <v>225</v>
      </c>
      <c r="C7" s="108">
        <f>Customer_Data_Input!C16</f>
        <v>3000</v>
      </c>
      <c r="D7" s="28"/>
    </row>
    <row r="8" spans="1:4" ht="15.75" x14ac:dyDescent="0.25">
      <c r="A8" s="28">
        <v>3</v>
      </c>
      <c r="B8" s="28" t="s">
        <v>42</v>
      </c>
      <c r="C8" s="108">
        <f>Customer_Data_Input!C17</f>
        <v>40</v>
      </c>
      <c r="D8" s="28"/>
    </row>
    <row r="9" spans="1:4" ht="15.75" x14ac:dyDescent="0.25">
      <c r="A9" s="28">
        <v>4</v>
      </c>
      <c r="B9" s="28" t="s">
        <v>25</v>
      </c>
      <c r="C9" s="108">
        <f>Customer_Data_Input!C18</f>
        <v>5</v>
      </c>
      <c r="D9" s="28" t="s">
        <v>9</v>
      </c>
    </row>
    <row r="10" spans="1:4" ht="15.75" x14ac:dyDescent="0.25">
      <c r="A10" s="28">
        <v>5</v>
      </c>
      <c r="B10" s="28" t="s">
        <v>58</v>
      </c>
      <c r="C10" s="108">
        <f>Customer_Data_Input!C19</f>
        <v>3</v>
      </c>
      <c r="D10" s="28"/>
    </row>
    <row r="11" spans="1:4" ht="15.75" x14ac:dyDescent="0.25">
      <c r="A11" s="28">
        <v>6</v>
      </c>
      <c r="B11" s="28" t="s">
        <v>132</v>
      </c>
      <c r="C11" s="108">
        <f>Customer_Data_Input!C20</f>
        <v>10</v>
      </c>
      <c r="D11" s="28" t="s">
        <v>46</v>
      </c>
    </row>
    <row r="12" spans="1:4" ht="15.75" hidden="1" x14ac:dyDescent="0.25">
      <c r="A12" s="74">
        <v>7</v>
      </c>
      <c r="B12" s="74" t="s">
        <v>144</v>
      </c>
      <c r="C12" s="108">
        <f>Customer_Data_Input!C21</f>
        <v>0</v>
      </c>
      <c r="D12" s="28" t="s">
        <v>50</v>
      </c>
    </row>
    <row r="13" spans="1:4" ht="15.75" hidden="1" x14ac:dyDescent="0.25">
      <c r="A13" s="74">
        <v>8</v>
      </c>
      <c r="B13" s="74" t="s">
        <v>145</v>
      </c>
      <c r="C13" s="108">
        <f>Customer_Data_Input!C22</f>
        <v>0</v>
      </c>
      <c r="D13" s="28" t="s">
        <v>50</v>
      </c>
    </row>
    <row r="14" spans="1:4" ht="15.75" hidden="1" x14ac:dyDescent="0.25">
      <c r="A14" s="74">
        <v>9</v>
      </c>
      <c r="B14" s="74" t="s">
        <v>146</v>
      </c>
      <c r="C14" s="108">
        <f>Customer_Data_Input!C23</f>
        <v>0</v>
      </c>
      <c r="D14" s="28" t="s">
        <v>50</v>
      </c>
    </row>
    <row r="15" spans="1:4" ht="15.75" hidden="1" x14ac:dyDescent="0.25">
      <c r="A15" s="74">
        <v>10</v>
      </c>
      <c r="B15" s="74" t="s">
        <v>147</v>
      </c>
      <c r="C15" s="108">
        <f>Customer_Data_Input!C24</f>
        <v>0</v>
      </c>
      <c r="D15" s="28" t="s">
        <v>50</v>
      </c>
    </row>
    <row r="22" spans="2:4" x14ac:dyDescent="0.25">
      <c r="B22" s="80" t="s">
        <v>166</v>
      </c>
      <c r="C22" s="79" t="str">
        <f>Customer_Data_Input!C7</f>
        <v>ICAP</v>
      </c>
    </row>
    <row r="23" spans="2:4" x14ac:dyDescent="0.25">
      <c r="B23" s="80" t="s">
        <v>35</v>
      </c>
      <c r="C23" s="79" t="str">
        <f>Customer_Data_Input!C8</f>
        <v>Windows</v>
      </c>
    </row>
    <row r="24" spans="2:4" x14ac:dyDescent="0.25">
      <c r="B24" s="81" t="s">
        <v>45</v>
      </c>
      <c r="C24" s="109">
        <f>SUMIFS(Table1[Throughput],Table1[Platform],C23, Table1[Protocol],C22)</f>
        <v>96</v>
      </c>
      <c r="D24" s="28" t="s">
        <v>24</v>
      </c>
    </row>
    <row r="25" spans="2:4" x14ac:dyDescent="0.25">
      <c r="B25" s="75"/>
    </row>
    <row r="26" spans="2:4" ht="41.25" customHeight="1" x14ac:dyDescent="0.25">
      <c r="B26" s="168" t="s">
        <v>171</v>
      </c>
      <c r="C26" s="169"/>
      <c r="D26" s="169"/>
    </row>
  </sheetData>
  <sheetProtection algorithmName="SHA-512" hashValue="pmVkcydJkZTBhpPFvxx09g9IWOBx3/hO1zpfSLqKh8cNQG5/qXSfU0JZ+bfHZxrdRyElKabrC8XCLmfEuObqzg==" saltValue="WcUxCl4UE++HumP6SFdJ+Q==" spinCount="100000" sheet="1" objects="1" scenarios="1"/>
  <mergeCells count="3">
    <mergeCell ref="A2:C2"/>
    <mergeCell ref="A4:D4"/>
    <mergeCell ref="B26:D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499984740745262"/>
  </sheetPr>
  <dimension ref="A2:C28"/>
  <sheetViews>
    <sheetView showGridLines="0" zoomScale="110" zoomScaleNormal="110" workbookViewId="0">
      <selection activeCell="I15" sqref="I15"/>
    </sheetView>
  </sheetViews>
  <sheetFormatPr defaultRowHeight="15" x14ac:dyDescent="0.25"/>
  <cols>
    <col min="1" max="1" width="4.42578125" customWidth="1"/>
    <col min="2" max="2" width="27.5703125" bestFit="1" customWidth="1"/>
    <col min="3" max="3" width="55.42578125" bestFit="1" customWidth="1"/>
  </cols>
  <sheetData>
    <row r="2" spans="1:3" ht="18.75" customHeight="1" x14ac:dyDescent="0.25">
      <c r="A2" s="170" t="s">
        <v>110</v>
      </c>
      <c r="B2" s="170" t="s">
        <v>110</v>
      </c>
      <c r="C2" s="170"/>
    </row>
    <row r="4" spans="1:3" ht="33" customHeight="1" x14ac:dyDescent="0.25">
      <c r="A4" s="171" t="s">
        <v>148</v>
      </c>
      <c r="B4" s="171"/>
      <c r="C4" s="171"/>
    </row>
    <row r="6" spans="1:3" x14ac:dyDescent="0.25">
      <c r="A6" s="1">
        <v>1</v>
      </c>
      <c r="B6" s="1" t="s">
        <v>81</v>
      </c>
      <c r="C6" s="1" t="s">
        <v>82</v>
      </c>
    </row>
    <row r="7" spans="1:3" x14ac:dyDescent="0.25">
      <c r="A7" s="1">
        <v>2</v>
      </c>
      <c r="B7" s="1" t="s">
        <v>83</v>
      </c>
      <c r="C7" s="1" t="s">
        <v>84</v>
      </c>
    </row>
    <row r="8" spans="1:3" x14ac:dyDescent="0.25">
      <c r="A8" s="1">
        <v>3</v>
      </c>
      <c r="B8" s="1" t="s">
        <v>85</v>
      </c>
      <c r="C8" s="1" t="s">
        <v>86</v>
      </c>
    </row>
    <row r="9" spans="1:3" x14ac:dyDescent="0.25">
      <c r="A9" s="1">
        <v>4</v>
      </c>
      <c r="B9" s="1" t="s">
        <v>87</v>
      </c>
      <c r="C9" s="1" t="s">
        <v>90</v>
      </c>
    </row>
    <row r="10" spans="1:3" x14ac:dyDescent="0.25">
      <c r="A10" s="1">
        <v>5</v>
      </c>
      <c r="B10" s="1" t="s">
        <v>88</v>
      </c>
      <c r="C10" s="1" t="s">
        <v>89</v>
      </c>
    </row>
    <row r="11" spans="1:3" x14ac:dyDescent="0.25">
      <c r="A11" s="1">
        <v>6</v>
      </c>
      <c r="B11" s="1" t="s">
        <v>91</v>
      </c>
      <c r="C11" s="1" t="s">
        <v>92</v>
      </c>
    </row>
    <row r="12" spans="1:3" x14ac:dyDescent="0.25">
      <c r="A12" s="1">
        <v>7</v>
      </c>
      <c r="B12" s="1" t="s">
        <v>93</v>
      </c>
      <c r="C12" s="1" t="s">
        <v>94</v>
      </c>
    </row>
    <row r="13" spans="1:3" x14ac:dyDescent="0.25">
      <c r="A13" s="1">
        <v>8</v>
      </c>
      <c r="B13" s="1" t="s">
        <v>96</v>
      </c>
      <c r="C13" s="1" t="s">
        <v>97</v>
      </c>
    </row>
    <row r="14" spans="1:3" x14ac:dyDescent="0.25">
      <c r="A14" s="1">
        <v>9</v>
      </c>
      <c r="B14" s="1" t="s">
        <v>95</v>
      </c>
      <c r="C14" s="1" t="s">
        <v>219</v>
      </c>
    </row>
    <row r="15" spans="1:3" ht="19.5" customHeight="1" x14ac:dyDescent="0.25"/>
    <row r="16" spans="1:3" ht="18.75" x14ac:dyDescent="0.25">
      <c r="A16" s="170" t="s">
        <v>172</v>
      </c>
      <c r="B16" s="170" t="s">
        <v>110</v>
      </c>
      <c r="C16" s="170"/>
    </row>
    <row r="18" spans="1:3" x14ac:dyDescent="0.25">
      <c r="A18" s="115"/>
      <c r="B18" s="133" t="s">
        <v>173</v>
      </c>
      <c r="C18" s="115"/>
    </row>
    <row r="20" spans="1:3" x14ac:dyDescent="0.25">
      <c r="A20" s="1">
        <v>1</v>
      </c>
      <c r="B20" s="1" t="s">
        <v>81</v>
      </c>
      <c r="C20" s="1" t="s">
        <v>111</v>
      </c>
    </row>
    <row r="21" spans="1:3" x14ac:dyDescent="0.25">
      <c r="A21" s="1">
        <v>2</v>
      </c>
      <c r="B21" s="1" t="s">
        <v>83</v>
      </c>
      <c r="C21" s="1" t="s">
        <v>112</v>
      </c>
    </row>
    <row r="22" spans="1:3" x14ac:dyDescent="0.25">
      <c r="A22" s="1">
        <v>3</v>
      </c>
      <c r="B22" s="1" t="s">
        <v>85</v>
      </c>
      <c r="C22" s="1" t="s">
        <v>113</v>
      </c>
    </row>
    <row r="23" spans="1:3" x14ac:dyDescent="0.25">
      <c r="A23" s="1">
        <v>4</v>
      </c>
      <c r="B23" s="1" t="s">
        <v>87</v>
      </c>
      <c r="C23" s="1" t="s">
        <v>114</v>
      </c>
    </row>
    <row r="24" spans="1:3" x14ac:dyDescent="0.25">
      <c r="A24" s="1">
        <v>5</v>
      </c>
      <c r="B24" s="1" t="s">
        <v>88</v>
      </c>
      <c r="C24" s="1" t="s">
        <v>115</v>
      </c>
    </row>
    <row r="25" spans="1:3" x14ac:dyDescent="0.25">
      <c r="A25" s="1">
        <v>6</v>
      </c>
      <c r="B25" s="1" t="s">
        <v>91</v>
      </c>
      <c r="C25" s="1" t="s">
        <v>202</v>
      </c>
    </row>
    <row r="26" spans="1:3" x14ac:dyDescent="0.25">
      <c r="A26" s="1">
        <v>7</v>
      </c>
      <c r="B26" s="1" t="s">
        <v>93</v>
      </c>
      <c r="C26" s="1" t="s">
        <v>116</v>
      </c>
    </row>
    <row r="27" spans="1:3" x14ac:dyDescent="0.25">
      <c r="A27" s="1">
        <v>8</v>
      </c>
      <c r="B27" s="1" t="s">
        <v>96</v>
      </c>
      <c r="C27" s="1" t="s">
        <v>117</v>
      </c>
    </row>
    <row r="28" spans="1:3" x14ac:dyDescent="0.25">
      <c r="A28" s="1">
        <v>9</v>
      </c>
      <c r="B28" s="1" t="s">
        <v>95</v>
      </c>
      <c r="C28" s="1" t="s">
        <v>224</v>
      </c>
    </row>
  </sheetData>
  <mergeCells count="3">
    <mergeCell ref="A2:C2"/>
    <mergeCell ref="A16:C16"/>
    <mergeCell ref="A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E10"/>
  <sheetViews>
    <sheetView showGridLines="0" workbookViewId="0">
      <selection activeCell="H28" sqref="H28"/>
    </sheetView>
  </sheetViews>
  <sheetFormatPr defaultRowHeight="15" x14ac:dyDescent="0.25"/>
  <cols>
    <col min="1" max="1" width="21.7109375" customWidth="1"/>
    <col min="2" max="2" width="13.140625" customWidth="1"/>
    <col min="3" max="3" width="12.140625" bestFit="1" customWidth="1"/>
    <col min="4" max="4" width="12" customWidth="1"/>
  </cols>
  <sheetData>
    <row r="2" spans="1:5" ht="18.75" customHeight="1" x14ac:dyDescent="0.25">
      <c r="A2" s="170" t="s">
        <v>150</v>
      </c>
      <c r="B2" s="170"/>
      <c r="C2" s="170"/>
      <c r="D2" s="170"/>
      <c r="E2" s="134"/>
    </row>
    <row r="4" spans="1:5" x14ac:dyDescent="0.25">
      <c r="A4" s="86" t="s">
        <v>235</v>
      </c>
      <c r="B4" s="84" t="s">
        <v>234</v>
      </c>
      <c r="C4" s="172" t="s">
        <v>40</v>
      </c>
      <c r="D4" s="172"/>
    </row>
    <row r="5" spans="1:5" x14ac:dyDescent="0.25">
      <c r="A5" s="86" t="s">
        <v>33</v>
      </c>
      <c r="B5" s="84" t="s">
        <v>31</v>
      </c>
      <c r="C5" s="84" t="s">
        <v>31</v>
      </c>
      <c r="D5" s="84" t="s">
        <v>32</v>
      </c>
    </row>
    <row r="6" spans="1:5" ht="15.75" x14ac:dyDescent="0.25">
      <c r="A6" s="87" t="s">
        <v>30</v>
      </c>
      <c r="B6" s="110">
        <f>Setup!F5</f>
        <v>64</v>
      </c>
      <c r="C6" s="110">
        <f>Setup!F7</f>
        <v>96</v>
      </c>
      <c r="D6" s="110">
        <f>Setup!F8</f>
        <v>112</v>
      </c>
    </row>
    <row r="7" spans="1:5" x14ac:dyDescent="0.25">
      <c r="A7" s="87" t="s">
        <v>13</v>
      </c>
      <c r="B7" s="111">
        <f>ROUND(B6*60*60/1024, -1)</f>
        <v>230</v>
      </c>
      <c r="C7" s="111">
        <f>ROUND(C6*60*60/1024, -1)</f>
        <v>340</v>
      </c>
      <c r="D7" s="111">
        <f>ROUND(D6*60*60/1024, -1)</f>
        <v>390</v>
      </c>
    </row>
    <row r="8" spans="1:5" x14ac:dyDescent="0.25">
      <c r="A8" s="87" t="s">
        <v>37</v>
      </c>
      <c r="B8" s="111">
        <f>B7*8</f>
        <v>1840</v>
      </c>
      <c r="C8" s="111">
        <f>C7*8</f>
        <v>2720</v>
      </c>
      <c r="D8" s="111">
        <f>D7*8</f>
        <v>3120</v>
      </c>
    </row>
    <row r="9" spans="1:5" x14ac:dyDescent="0.25">
      <c r="A9" s="87" t="s">
        <v>38</v>
      </c>
      <c r="B9" s="112">
        <f>B8/60</f>
        <v>30.666666666666668</v>
      </c>
      <c r="C9" s="112">
        <f t="shared" ref="C9:D10" si="0">C8/60</f>
        <v>45.333333333333336</v>
      </c>
      <c r="D9" s="112">
        <f t="shared" si="0"/>
        <v>52</v>
      </c>
    </row>
    <row r="10" spans="1:5" x14ac:dyDescent="0.25">
      <c r="A10" s="87" t="s">
        <v>39</v>
      </c>
      <c r="B10" s="112">
        <f>B9/60</f>
        <v>0.51111111111111118</v>
      </c>
      <c r="C10" s="112">
        <f t="shared" si="0"/>
        <v>0.75555555555555565</v>
      </c>
      <c r="D10" s="112">
        <f t="shared" si="0"/>
        <v>0.8666666666666667</v>
      </c>
    </row>
  </sheetData>
  <sheetProtection algorithmName="SHA-512" hashValue="/xpAkhVNuB7Q1b9KIdvC1fmTyxPdBQeStJ5uIhleztPMO/SPY43E1BtwZORCR/5VvX3HTh5TREFCk+Uf4HbNiw==" saltValue="Y9OGaI8vu2U2ROxswFGRiQ==" spinCount="100000" sheet="1" objects="1" scenarios="1"/>
  <mergeCells count="2">
    <mergeCell ref="C4:D4"/>
    <mergeCell ref="A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2:I65"/>
  <sheetViews>
    <sheetView showGridLines="0" topLeftCell="A55" zoomScaleNormal="100" workbookViewId="0">
      <selection activeCell="I15" sqref="I15"/>
    </sheetView>
  </sheetViews>
  <sheetFormatPr defaultRowHeight="15" x14ac:dyDescent="0.25"/>
  <cols>
    <col min="2" max="2" width="28.140625" customWidth="1"/>
    <col min="3" max="3" width="18" customWidth="1"/>
    <col min="4" max="4" width="22.28515625" bestFit="1" customWidth="1"/>
    <col min="5" max="5" width="18.42578125" bestFit="1" customWidth="1"/>
  </cols>
  <sheetData>
    <row r="2" spans="1:4" ht="18.75" x14ac:dyDescent="0.25">
      <c r="A2" s="180" t="s">
        <v>165</v>
      </c>
      <c r="B2" s="180" t="s">
        <v>133</v>
      </c>
      <c r="C2" s="180"/>
      <c r="D2" s="114"/>
    </row>
    <row r="4" spans="1:4" x14ac:dyDescent="0.25">
      <c r="B4" t="s">
        <v>156</v>
      </c>
      <c r="C4" s="77" t="str">
        <f>Summary_Input!C23</f>
        <v>Windows</v>
      </c>
    </row>
    <row r="5" spans="1:4" x14ac:dyDescent="0.25">
      <c r="B5" t="s">
        <v>98</v>
      </c>
      <c r="C5" s="77" t="str">
        <f>Customer_Data_Input!C7</f>
        <v>ICAP</v>
      </c>
    </row>
    <row r="8" spans="1:4" ht="18.75" x14ac:dyDescent="0.3">
      <c r="B8" s="135" t="s">
        <v>278</v>
      </c>
    </row>
    <row r="10" spans="1:4" s="72" customFormat="1" ht="15.75" thickBot="1" x14ac:dyDescent="0.3">
      <c r="B10" s="142"/>
      <c r="C10" s="146" t="s">
        <v>228</v>
      </c>
      <c r="D10" s="147" t="s">
        <v>275</v>
      </c>
    </row>
    <row r="11" spans="1:4" s="72" customFormat="1" ht="15.75" thickTop="1" x14ac:dyDescent="0.25">
      <c r="B11" s="143" t="s">
        <v>229</v>
      </c>
      <c r="C11" s="144">
        <f>IF(Summary_Input!C22="RPC", ROUNDUP(Summary_Input!C11*Summary_Input!C10*Summary_Input!C7*Summary_Input!C8*Summary_Input!C9/1024, 0), ROUNDUP(2*(Summary_Input!C10*Summary_Input!C7*Summary_Input!C8*Summary_Input!C9/1024),0) )</f>
        <v>3516</v>
      </c>
      <c r="D11" s="145">
        <f>ROUNDUP(C11/1024,0)</f>
        <v>4</v>
      </c>
    </row>
    <row r="13" spans="1:4" ht="18.75" x14ac:dyDescent="0.3">
      <c r="B13" s="135" t="s">
        <v>267</v>
      </c>
    </row>
    <row r="14" spans="1:4" ht="9" customHeight="1" x14ac:dyDescent="0.25"/>
    <row r="15" spans="1:4" ht="35.25" customHeight="1" x14ac:dyDescent="0.25">
      <c r="B15" s="148" t="s">
        <v>108</v>
      </c>
      <c r="C15" s="148" t="s">
        <v>159</v>
      </c>
      <c r="D15" s="148" t="s">
        <v>160</v>
      </c>
    </row>
    <row r="16" spans="1:4" x14ac:dyDescent="0.25">
      <c r="B16" s="65" t="s">
        <v>99</v>
      </c>
      <c r="C16" s="78">
        <v>0</v>
      </c>
      <c r="D16" s="78">
        <f>IF($C$5="NetApp",SUMIFS(T_RPC[Scanner],T_RPC[Year],$B16),IF($C$5="ICAP",SUMIFS(T_ICAP[Scanner],T_ICAP[Year],$B16),0))</f>
        <v>11</v>
      </c>
    </row>
    <row r="17" spans="1:9" x14ac:dyDescent="0.25">
      <c r="B17" s="65"/>
      <c r="C17" s="78"/>
      <c r="D17" s="78"/>
    </row>
    <row r="18" spans="1:9" ht="18.75" hidden="1" x14ac:dyDescent="0.3">
      <c r="B18" s="135" t="s">
        <v>265</v>
      </c>
    </row>
    <row r="19" spans="1:9" ht="8.25" hidden="1" customHeight="1" x14ac:dyDescent="0.25">
      <c r="B19" s="113"/>
    </row>
    <row r="20" spans="1:9" ht="39" hidden="1" customHeight="1" x14ac:dyDescent="0.25">
      <c r="B20" s="148" t="s">
        <v>108</v>
      </c>
      <c r="C20" s="148" t="s">
        <v>159</v>
      </c>
      <c r="D20" s="148" t="s">
        <v>279</v>
      </c>
      <c r="E20" s="148" t="s">
        <v>160</v>
      </c>
      <c r="F20" s="68"/>
    </row>
    <row r="21" spans="1:9" hidden="1" x14ac:dyDescent="0.25">
      <c r="B21" s="65" t="s">
        <v>100</v>
      </c>
      <c r="C21" s="78">
        <f>Summary_Input!$C$12</f>
        <v>0</v>
      </c>
      <c r="D21" s="78">
        <f>E21-D16</f>
        <v>0</v>
      </c>
      <c r="E21" s="78">
        <f>IF($C$5="NetApp",SUMIFS(T_RPC[Scanner],T_RPC[Year],$B21),IF($C$5="ICAP",SUMIFS(T_ICAP[Scanner],T_ICAP[Year],$B21),0))</f>
        <v>11</v>
      </c>
      <c r="F21" s="78"/>
    </row>
    <row r="22" spans="1:9" hidden="1" x14ac:dyDescent="0.25">
      <c r="B22" s="65" t="s">
        <v>101</v>
      </c>
      <c r="C22" s="78">
        <f>Summary_Input!$C$13</f>
        <v>0</v>
      </c>
      <c r="D22" s="78">
        <f>E22-E21</f>
        <v>0</v>
      </c>
      <c r="E22" s="78">
        <f>IF($C$5="NetApp",SUMIFS(T_RPC[Scanner],T_RPC[Year],$B22),IF($C$5="ICAP",SUMIFS(T_ICAP[Scanner],T_ICAP[Year],$B22),0))</f>
        <v>11</v>
      </c>
      <c r="F22" s="78"/>
    </row>
    <row r="23" spans="1:9" hidden="1" x14ac:dyDescent="0.25">
      <c r="B23" s="65" t="s">
        <v>102</v>
      </c>
      <c r="C23" s="78">
        <f>Summary_Input!$C$14</f>
        <v>0</v>
      </c>
      <c r="D23" s="78">
        <f>E23-E22</f>
        <v>0</v>
      </c>
      <c r="E23" s="78">
        <f>IF($C$5="NetApp",SUMIFS(T_RPC[Scanner],T_RPC[Year],$B23),IF($C$5="ICAP",SUMIFS(T_ICAP[Scanner],T_ICAP[Year],$B23),0))</f>
        <v>11</v>
      </c>
      <c r="F23" s="78"/>
    </row>
    <row r="24" spans="1:9" hidden="1" x14ac:dyDescent="0.25">
      <c r="B24" s="65" t="s">
        <v>266</v>
      </c>
      <c r="C24" s="78">
        <f>Summary_Input!$C$15</f>
        <v>0</v>
      </c>
      <c r="D24" s="78">
        <f>E24-E23</f>
        <v>0</v>
      </c>
      <c r="E24" s="78">
        <f>IF($C$5="NetApp",SUMIFS(T_RPC[Scanner],T_RPC[Year],$B24),IF($C$5="ICAP",SUMIFS(T_ICAP[Scanner],T_ICAP[Year],$B24),0))</f>
        <v>11</v>
      </c>
      <c r="F24" s="78"/>
    </row>
    <row r="25" spans="1:9" x14ac:dyDescent="0.25">
      <c r="B25" s="65"/>
      <c r="C25" s="78"/>
      <c r="D25" s="78"/>
    </row>
    <row r="26" spans="1:9" x14ac:dyDescent="0.25">
      <c r="C26" s="72"/>
      <c r="D26" s="72"/>
    </row>
    <row r="28" spans="1:9" ht="18.75" x14ac:dyDescent="0.25">
      <c r="A28" s="181" t="s">
        <v>109</v>
      </c>
      <c r="B28" s="181"/>
      <c r="C28" s="181"/>
      <c r="D28" s="181"/>
      <c r="E28" s="181"/>
      <c r="F28" s="181"/>
      <c r="G28" s="181"/>
      <c r="H28" s="181"/>
      <c r="I28" s="181"/>
    </row>
    <row r="29" spans="1:9" x14ac:dyDescent="0.25">
      <c r="A29" s="16"/>
      <c r="B29" s="26"/>
      <c r="C29" s="26"/>
      <c r="D29" s="26"/>
      <c r="E29" s="26"/>
      <c r="F29" s="26"/>
      <c r="G29" s="26"/>
      <c r="H29" s="26"/>
      <c r="I29" s="15"/>
    </row>
    <row r="30" spans="1:9" ht="15.75" x14ac:dyDescent="0.25">
      <c r="A30" s="176" t="s">
        <v>210</v>
      </c>
      <c r="B30" s="176" t="s">
        <v>205</v>
      </c>
      <c r="C30" s="176"/>
      <c r="D30" s="176"/>
      <c r="E30" s="176"/>
      <c r="F30" s="176"/>
      <c r="G30" s="176"/>
      <c r="H30" s="176"/>
      <c r="I30" s="176"/>
    </row>
    <row r="31" spans="1:9" ht="18" customHeight="1" x14ac:dyDescent="0.25">
      <c r="A31" s="69">
        <v>1</v>
      </c>
      <c r="B31" s="173" t="s">
        <v>254</v>
      </c>
      <c r="C31" s="174"/>
      <c r="D31" s="174"/>
      <c r="E31" s="174"/>
      <c r="F31" s="174"/>
      <c r="G31" s="174"/>
      <c r="H31" s="174"/>
      <c r="I31" s="175"/>
    </row>
    <row r="32" spans="1:9" ht="33" customHeight="1" x14ac:dyDescent="0.25">
      <c r="A32" s="69">
        <v>2</v>
      </c>
      <c r="B32" s="173" t="s">
        <v>161</v>
      </c>
      <c r="C32" s="174"/>
      <c r="D32" s="174"/>
      <c r="E32" s="174"/>
      <c r="F32" s="174"/>
      <c r="G32" s="174"/>
      <c r="H32" s="174"/>
      <c r="I32" s="175"/>
    </row>
    <row r="33" spans="1:9" ht="20.25" customHeight="1" x14ac:dyDescent="0.25">
      <c r="A33" s="69">
        <v>3</v>
      </c>
      <c r="B33" s="173" t="s">
        <v>163</v>
      </c>
      <c r="C33" s="174"/>
      <c r="D33" s="174"/>
      <c r="E33" s="174"/>
      <c r="F33" s="174"/>
      <c r="G33" s="174"/>
      <c r="H33" s="174"/>
      <c r="I33" s="175"/>
    </row>
    <row r="34" spans="1:9" ht="32.25" customHeight="1" x14ac:dyDescent="0.25">
      <c r="A34" s="69">
        <v>4</v>
      </c>
      <c r="B34" s="173" t="s">
        <v>255</v>
      </c>
      <c r="C34" s="174"/>
      <c r="D34" s="174"/>
      <c r="E34" s="174"/>
      <c r="F34" s="174"/>
      <c r="G34" s="174"/>
      <c r="H34" s="174"/>
      <c r="I34" s="175"/>
    </row>
    <row r="35" spans="1:9" ht="18.75" customHeight="1" x14ac:dyDescent="0.25">
      <c r="A35" s="69">
        <v>5</v>
      </c>
      <c r="B35" s="173" t="s">
        <v>164</v>
      </c>
      <c r="C35" s="174"/>
      <c r="D35" s="174"/>
      <c r="E35" s="174"/>
      <c r="F35" s="174"/>
      <c r="G35" s="174"/>
      <c r="H35" s="174"/>
      <c r="I35" s="175"/>
    </row>
    <row r="36" spans="1:9" ht="51.75" customHeight="1" x14ac:dyDescent="0.25">
      <c r="A36" s="69">
        <v>6</v>
      </c>
      <c r="B36" s="173" t="s">
        <v>226</v>
      </c>
      <c r="C36" s="174"/>
      <c r="D36" s="174"/>
      <c r="E36" s="174"/>
      <c r="F36" s="174"/>
      <c r="G36" s="174"/>
      <c r="H36" s="174"/>
      <c r="I36" s="175"/>
    </row>
    <row r="37" spans="1:9" ht="18" customHeight="1" x14ac:dyDescent="0.25">
      <c r="A37" s="69">
        <v>7</v>
      </c>
      <c r="B37" s="173" t="s">
        <v>256</v>
      </c>
      <c r="C37" s="174"/>
      <c r="D37" s="174"/>
      <c r="E37" s="174"/>
      <c r="F37" s="174"/>
      <c r="G37" s="174"/>
      <c r="H37" s="174"/>
      <c r="I37" s="175"/>
    </row>
    <row r="38" spans="1:9" ht="14.25" customHeight="1" x14ac:dyDescent="0.25">
      <c r="A38" s="105"/>
      <c r="B38" s="173"/>
      <c r="C38" s="174"/>
      <c r="D38" s="174"/>
      <c r="E38" s="174"/>
      <c r="F38" s="174"/>
      <c r="G38" s="174"/>
      <c r="H38" s="174"/>
      <c r="I38" s="175"/>
    </row>
    <row r="39" spans="1:9" ht="15.75" x14ac:dyDescent="0.25">
      <c r="A39" s="176" t="s">
        <v>206</v>
      </c>
      <c r="B39" s="176"/>
      <c r="C39" s="176"/>
      <c r="D39" s="176"/>
      <c r="E39" s="176"/>
      <c r="F39" s="176"/>
      <c r="G39" s="176"/>
      <c r="H39" s="176"/>
      <c r="I39" s="176"/>
    </row>
    <row r="40" spans="1:9" x14ac:dyDescent="0.25">
      <c r="A40" s="105"/>
      <c r="B40" s="177" t="s">
        <v>260</v>
      </c>
      <c r="C40" s="178"/>
      <c r="D40" s="178"/>
      <c r="E40" s="178"/>
      <c r="F40" s="178"/>
      <c r="G40" s="178"/>
      <c r="H40" s="178"/>
      <c r="I40" s="179"/>
    </row>
    <row r="41" spans="1:9" x14ac:dyDescent="0.25">
      <c r="A41" s="105">
        <v>1</v>
      </c>
      <c r="B41" s="173" t="s">
        <v>257</v>
      </c>
      <c r="C41" s="174"/>
      <c r="D41" s="174"/>
      <c r="E41" s="174"/>
      <c r="F41" s="174"/>
      <c r="G41" s="174"/>
      <c r="H41" s="174"/>
      <c r="I41" s="175"/>
    </row>
    <row r="42" spans="1:9" x14ac:dyDescent="0.25">
      <c r="A42" s="105">
        <v>2</v>
      </c>
      <c r="B42" s="173" t="s">
        <v>209</v>
      </c>
      <c r="C42" s="174"/>
      <c r="D42" s="174"/>
      <c r="E42" s="174"/>
      <c r="F42" s="174"/>
      <c r="G42" s="174"/>
      <c r="H42" s="174"/>
      <c r="I42" s="175"/>
    </row>
    <row r="43" spans="1:9" x14ac:dyDescent="0.25">
      <c r="A43" s="105"/>
      <c r="B43" s="182" t="s">
        <v>207</v>
      </c>
      <c r="C43" s="183"/>
      <c r="D43" s="183"/>
      <c r="E43" s="183"/>
      <c r="F43" s="183"/>
      <c r="G43" s="183"/>
      <c r="H43" s="183"/>
      <c r="I43" s="184"/>
    </row>
    <row r="44" spans="1:9" x14ac:dyDescent="0.25">
      <c r="A44" s="105"/>
      <c r="B44" s="182" t="s">
        <v>208</v>
      </c>
      <c r="C44" s="183"/>
      <c r="D44" s="183"/>
      <c r="E44" s="183"/>
      <c r="F44" s="183"/>
      <c r="G44" s="183"/>
      <c r="H44" s="183"/>
      <c r="I44" s="184"/>
    </row>
    <row r="45" spans="1:9" x14ac:dyDescent="0.25">
      <c r="A45" s="105">
        <v>3</v>
      </c>
      <c r="B45" s="173" t="s">
        <v>258</v>
      </c>
      <c r="C45" s="174"/>
      <c r="D45" s="174"/>
      <c r="E45" s="174"/>
      <c r="F45" s="174"/>
      <c r="G45" s="174"/>
      <c r="H45" s="174"/>
      <c r="I45" s="175"/>
    </row>
    <row r="46" spans="1:9" x14ac:dyDescent="0.25">
      <c r="A46" s="105">
        <v>4</v>
      </c>
      <c r="B46" s="173" t="s">
        <v>259</v>
      </c>
      <c r="C46" s="174"/>
      <c r="D46" s="174"/>
      <c r="E46" s="174"/>
      <c r="F46" s="174"/>
      <c r="G46" s="174"/>
      <c r="H46" s="174"/>
      <c r="I46" s="175"/>
    </row>
    <row r="47" spans="1:9" x14ac:dyDescent="0.25">
      <c r="A47" s="105"/>
      <c r="B47" s="102"/>
      <c r="C47" s="103"/>
      <c r="D47" s="103"/>
      <c r="E47" s="103"/>
      <c r="F47" s="103"/>
      <c r="G47" s="103"/>
      <c r="H47" s="103"/>
      <c r="I47" s="104"/>
    </row>
    <row r="48" spans="1:9" x14ac:dyDescent="0.25">
      <c r="A48" s="105"/>
      <c r="B48" s="177" t="s">
        <v>261</v>
      </c>
      <c r="C48" s="178"/>
      <c r="D48" s="178"/>
      <c r="E48" s="178"/>
      <c r="F48" s="178"/>
      <c r="G48" s="178"/>
      <c r="H48" s="178"/>
      <c r="I48" s="179"/>
    </row>
    <row r="49" spans="1:9" ht="15" customHeight="1" x14ac:dyDescent="0.25">
      <c r="A49" s="105">
        <v>1</v>
      </c>
      <c r="B49" s="173" t="s">
        <v>211</v>
      </c>
      <c r="C49" s="174"/>
      <c r="D49" s="174"/>
      <c r="E49" s="174"/>
      <c r="F49" s="174"/>
      <c r="G49" s="174"/>
      <c r="H49" s="174"/>
      <c r="I49" s="175"/>
    </row>
    <row r="50" spans="1:9" ht="15" customHeight="1" x14ac:dyDescent="0.25">
      <c r="A50" s="105">
        <v>2</v>
      </c>
      <c r="B50" s="173" t="s">
        <v>212</v>
      </c>
      <c r="C50" s="174"/>
      <c r="D50" s="174"/>
      <c r="E50" s="174"/>
      <c r="F50" s="174"/>
      <c r="G50" s="174"/>
      <c r="H50" s="174"/>
      <c r="I50" s="175"/>
    </row>
    <row r="51" spans="1:9" x14ac:dyDescent="0.25">
      <c r="A51" s="105"/>
      <c r="B51" s="185" t="s">
        <v>213</v>
      </c>
      <c r="C51" s="186"/>
      <c r="D51" s="186"/>
      <c r="E51" s="186"/>
      <c r="F51" s="186"/>
      <c r="G51" s="186"/>
      <c r="H51" s="186"/>
      <c r="I51" s="187"/>
    </row>
    <row r="52" spans="1:9" x14ac:dyDescent="0.25">
      <c r="A52" s="105"/>
      <c r="B52" s="185" t="s">
        <v>214</v>
      </c>
      <c r="C52" s="186"/>
      <c r="D52" s="186"/>
      <c r="E52" s="186"/>
      <c r="F52" s="186"/>
      <c r="G52" s="186"/>
      <c r="H52" s="186"/>
      <c r="I52" s="187"/>
    </row>
    <row r="53" spans="1:9" x14ac:dyDescent="0.25">
      <c r="A53" s="105"/>
      <c r="B53" s="185" t="s">
        <v>216</v>
      </c>
      <c r="C53" s="186"/>
      <c r="D53" s="186"/>
      <c r="E53" s="186"/>
      <c r="F53" s="186"/>
      <c r="G53" s="186"/>
      <c r="H53" s="186"/>
      <c r="I53" s="187"/>
    </row>
    <row r="54" spans="1:9" x14ac:dyDescent="0.25">
      <c r="A54" s="105"/>
      <c r="B54" s="185" t="s">
        <v>215</v>
      </c>
      <c r="C54" s="186"/>
      <c r="D54" s="186"/>
      <c r="E54" s="186"/>
      <c r="F54" s="186"/>
      <c r="G54" s="186"/>
      <c r="H54" s="186"/>
      <c r="I54" s="187"/>
    </row>
    <row r="55" spans="1:9" x14ac:dyDescent="0.25">
      <c r="A55" s="105">
        <v>3</v>
      </c>
      <c r="B55" s="173" t="s">
        <v>262</v>
      </c>
      <c r="C55" s="174"/>
      <c r="D55" s="174"/>
      <c r="E55" s="174"/>
      <c r="F55" s="174"/>
      <c r="G55" s="174"/>
      <c r="H55" s="174"/>
      <c r="I55" s="175"/>
    </row>
    <row r="56" spans="1:9" ht="16.5" customHeight="1" x14ac:dyDescent="0.25">
      <c r="A56" s="105"/>
      <c r="B56" s="173"/>
      <c r="C56" s="174"/>
      <c r="D56" s="174"/>
      <c r="E56" s="174"/>
      <c r="F56" s="174"/>
      <c r="G56" s="174"/>
      <c r="H56" s="174"/>
      <c r="I56" s="175"/>
    </row>
    <row r="57" spans="1:9" ht="15.75" x14ac:dyDescent="0.25">
      <c r="A57" s="176" t="s">
        <v>263</v>
      </c>
      <c r="B57" s="176"/>
      <c r="C57" s="176"/>
      <c r="D57" s="176"/>
      <c r="E57" s="176"/>
      <c r="F57" s="176"/>
      <c r="G57" s="176"/>
      <c r="H57" s="176"/>
      <c r="I57" s="176"/>
    </row>
    <row r="58" spans="1:9" ht="21.75" customHeight="1" x14ac:dyDescent="0.25">
      <c r="A58" s="69">
        <v>1</v>
      </c>
      <c r="B58" s="173" t="s">
        <v>201</v>
      </c>
      <c r="C58" s="174"/>
      <c r="D58" s="174"/>
      <c r="E58" s="174"/>
      <c r="F58" s="174"/>
      <c r="G58" s="174"/>
      <c r="H58" s="174"/>
      <c r="I58" s="175"/>
    </row>
    <row r="59" spans="1:9" x14ac:dyDescent="0.25">
      <c r="A59" s="95"/>
      <c r="B59" s="96"/>
      <c r="C59" s="24"/>
      <c r="D59" s="24"/>
      <c r="E59" s="24"/>
      <c r="F59" s="24"/>
      <c r="G59" s="24"/>
      <c r="H59" s="24"/>
      <c r="I59" s="12"/>
    </row>
    <row r="60" spans="1:9" ht="16.5" x14ac:dyDescent="0.3">
      <c r="A60" s="188" t="s">
        <v>217</v>
      </c>
      <c r="B60" s="188"/>
      <c r="C60" s="188"/>
      <c r="D60" s="188"/>
      <c r="E60" s="188"/>
      <c r="F60" s="188"/>
      <c r="G60" s="188"/>
      <c r="H60" s="188"/>
      <c r="I60" s="188"/>
    </row>
    <row r="61" spans="1:9" x14ac:dyDescent="0.25">
      <c r="A61" s="136"/>
      <c r="B61" s="137"/>
      <c r="C61" s="137"/>
      <c r="D61" s="137"/>
      <c r="E61" s="137"/>
      <c r="F61" s="137"/>
      <c r="G61" s="137"/>
      <c r="H61" s="137"/>
      <c r="I61" s="138"/>
    </row>
    <row r="62" spans="1:9" ht="15.75" x14ac:dyDescent="0.25">
      <c r="A62" s="176" t="s">
        <v>218</v>
      </c>
      <c r="B62" s="176"/>
      <c r="C62" s="176"/>
      <c r="D62" s="176"/>
      <c r="E62" s="176"/>
      <c r="F62" s="176"/>
      <c r="G62" s="176"/>
      <c r="H62" s="176"/>
      <c r="I62" s="176"/>
    </row>
    <row r="63" spans="1:9" ht="35.25" customHeight="1" x14ac:dyDescent="0.25">
      <c r="A63" s="69">
        <v>1</v>
      </c>
      <c r="B63" s="173" t="s">
        <v>162</v>
      </c>
      <c r="C63" s="174"/>
      <c r="D63" s="174"/>
      <c r="E63" s="174"/>
      <c r="F63" s="174"/>
      <c r="G63" s="174"/>
      <c r="H63" s="174"/>
      <c r="I63" s="175"/>
    </row>
    <row r="64" spans="1:9" ht="36" customHeight="1" x14ac:dyDescent="0.25">
      <c r="A64" s="69">
        <v>2</v>
      </c>
      <c r="B64" s="173" t="s">
        <v>167</v>
      </c>
      <c r="C64" s="174"/>
      <c r="D64" s="174"/>
      <c r="E64" s="174"/>
      <c r="F64" s="174"/>
      <c r="G64" s="174"/>
      <c r="H64" s="174"/>
      <c r="I64" s="175"/>
    </row>
    <row r="65" spans="1:9" ht="18" customHeight="1" x14ac:dyDescent="0.25">
      <c r="A65" s="69">
        <v>3</v>
      </c>
      <c r="B65" s="173" t="s">
        <v>264</v>
      </c>
      <c r="C65" s="174"/>
      <c r="D65" s="174"/>
      <c r="E65" s="174"/>
      <c r="F65" s="174"/>
      <c r="G65" s="174"/>
      <c r="H65" s="174"/>
      <c r="I65" s="175"/>
    </row>
  </sheetData>
  <sheetProtection algorithmName="SHA-512" hashValue="YA+LGyC8zh1ixsJ80LZXlhYh8Zo+30aTYExOiFLUcC/2/0aDuA2UpbUKpLpF59RlmVDUeJTAcrvY2Y6OGqCiMw==" saltValue="XRxaf9yehQsV3pvJqbOPvA==" spinCount="100000" sheet="1" objects="1" scenarios="1"/>
  <mergeCells count="35">
    <mergeCell ref="A60:I60"/>
    <mergeCell ref="A62:I62"/>
    <mergeCell ref="B63:I63"/>
    <mergeCell ref="B64:I64"/>
    <mergeCell ref="B65:I65"/>
    <mergeCell ref="B50:I50"/>
    <mergeCell ref="B55:I55"/>
    <mergeCell ref="B51:I51"/>
    <mergeCell ref="B52:I52"/>
    <mergeCell ref="B53:I53"/>
    <mergeCell ref="B54:I54"/>
    <mergeCell ref="A2:C2"/>
    <mergeCell ref="A28:I28"/>
    <mergeCell ref="B37:I37"/>
    <mergeCell ref="A30:I30"/>
    <mergeCell ref="B45:I45"/>
    <mergeCell ref="B41:I41"/>
    <mergeCell ref="B43:I43"/>
    <mergeCell ref="B44:I44"/>
    <mergeCell ref="B58:I58"/>
    <mergeCell ref="B31:I31"/>
    <mergeCell ref="B32:I32"/>
    <mergeCell ref="B33:I33"/>
    <mergeCell ref="B34:I34"/>
    <mergeCell ref="B35:I35"/>
    <mergeCell ref="B36:I36"/>
    <mergeCell ref="A57:I57"/>
    <mergeCell ref="B42:I42"/>
    <mergeCell ref="A39:I39"/>
    <mergeCell ref="B38:I38"/>
    <mergeCell ref="B40:I40"/>
    <mergeCell ref="B56:I56"/>
    <mergeCell ref="B46:I46"/>
    <mergeCell ref="B48:I48"/>
    <mergeCell ref="B49:I49"/>
  </mergeCells>
  <pageMargins left="0.7" right="0.7" top="0.75" bottom="0.75" header="0.3" footer="0.3"/>
  <pageSetup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P48"/>
  <sheetViews>
    <sheetView showGridLines="0" topLeftCell="A19" zoomScaleNormal="100" workbookViewId="0">
      <selection activeCell="C36" sqref="C36"/>
    </sheetView>
  </sheetViews>
  <sheetFormatPr defaultRowHeight="15" x14ac:dyDescent="0.25"/>
  <cols>
    <col min="1" max="1" width="4.85546875" bestFit="1" customWidth="1"/>
    <col min="2" max="2" width="5.140625" customWidth="1"/>
    <col min="3" max="3" width="25.5703125" bestFit="1" customWidth="1"/>
    <col min="4" max="5" width="11" customWidth="1"/>
    <col min="6" max="6" width="12.7109375" bestFit="1" customWidth="1"/>
    <col min="7" max="7" width="26.28515625" bestFit="1" customWidth="1"/>
    <col min="8" max="8" width="14.5703125" bestFit="1" customWidth="1"/>
    <col min="9" max="9" width="13.28515625" bestFit="1" customWidth="1"/>
    <col min="10" max="10" width="12.7109375" bestFit="1" customWidth="1"/>
    <col min="11" max="11" width="11.5703125" bestFit="1" customWidth="1"/>
    <col min="12" max="12" width="12.7109375" customWidth="1"/>
    <col min="13" max="13" width="9.42578125" customWidth="1"/>
    <col min="15" max="15" width="21.5703125" bestFit="1" customWidth="1"/>
    <col min="16" max="16" width="13.42578125" customWidth="1"/>
    <col min="19" max="19" width="16.85546875" customWidth="1"/>
  </cols>
  <sheetData>
    <row r="3" spans="1:16" x14ac:dyDescent="0.25">
      <c r="E3" s="2" t="s">
        <v>12</v>
      </c>
    </row>
    <row r="6" spans="1:16" x14ac:dyDescent="0.25">
      <c r="A6" s="62"/>
      <c r="B6" s="63"/>
      <c r="C6" s="62"/>
      <c r="D6" s="62"/>
      <c r="E6" s="62"/>
      <c r="F6" s="139"/>
      <c r="G6" s="139" t="s">
        <v>0</v>
      </c>
      <c r="H6" s="139"/>
      <c r="I6" s="139"/>
      <c r="J6" s="139"/>
      <c r="K6" s="139" t="s">
        <v>1</v>
      </c>
      <c r="L6" s="139"/>
      <c r="M6" s="139"/>
      <c r="O6" s="11"/>
      <c r="P6" s="11"/>
    </row>
    <row r="7" spans="1:16" ht="60" x14ac:dyDescent="0.25">
      <c r="A7" s="62" t="s">
        <v>2</v>
      </c>
      <c r="B7" s="8" t="s">
        <v>57</v>
      </c>
      <c r="C7" s="8" t="s">
        <v>3</v>
      </c>
      <c r="D7" s="8" t="s">
        <v>4</v>
      </c>
      <c r="E7" s="8" t="s">
        <v>5</v>
      </c>
      <c r="F7" s="8" t="s">
        <v>276</v>
      </c>
      <c r="G7" s="8" t="s">
        <v>6</v>
      </c>
      <c r="H7" s="140" t="s">
        <v>7</v>
      </c>
      <c r="I7" s="141"/>
      <c r="J7" s="8" t="s">
        <v>8</v>
      </c>
      <c r="K7" s="189" t="s">
        <v>43</v>
      </c>
      <c r="L7" s="190"/>
      <c r="M7" s="191"/>
    </row>
    <row r="8" spans="1:16" x14ac:dyDescent="0.25">
      <c r="A8" s="64"/>
      <c r="B8" s="63"/>
      <c r="C8" s="62"/>
      <c r="D8" s="62"/>
      <c r="E8" s="62" t="s">
        <v>9</v>
      </c>
      <c r="F8" s="139" t="s">
        <v>277</v>
      </c>
      <c r="G8" s="139" t="s">
        <v>9</v>
      </c>
      <c r="H8" s="139" t="s">
        <v>9</v>
      </c>
      <c r="I8" s="139" t="s">
        <v>10</v>
      </c>
      <c r="J8" s="139"/>
      <c r="K8" s="139" t="s">
        <v>9</v>
      </c>
      <c r="L8" s="139" t="s">
        <v>10</v>
      </c>
      <c r="M8" s="139" t="s">
        <v>11</v>
      </c>
    </row>
    <row r="9" spans="1:16" x14ac:dyDescent="0.25">
      <c r="A9" s="1">
        <v>1</v>
      </c>
      <c r="B9" s="1" t="s">
        <v>40</v>
      </c>
      <c r="C9" s="28">
        <f>Summary_Input!$C$7</f>
        <v>3000</v>
      </c>
      <c r="D9" s="28">
        <f>Summary_Input!$C$8</f>
        <v>40</v>
      </c>
      <c r="E9" s="28">
        <f>Summary_Input!$C$9</f>
        <v>5</v>
      </c>
      <c r="F9" s="28">
        <f>Summary_Input!$C$11</f>
        <v>10</v>
      </c>
      <c r="G9" s="28">
        <f>D9*E9*F9</f>
        <v>2000</v>
      </c>
      <c r="H9" s="28">
        <f>G9*C9</f>
        <v>6000000</v>
      </c>
      <c r="I9" s="88">
        <f>H9/1024</f>
        <v>5859.375</v>
      </c>
      <c r="J9" s="30">
        <f>Summary_Input!$C$10*2</f>
        <v>6</v>
      </c>
      <c r="K9" s="28">
        <f>J9*H9</f>
        <v>36000000</v>
      </c>
      <c r="L9" s="88">
        <f>K9/1024</f>
        <v>35156.25</v>
      </c>
      <c r="M9" s="88">
        <f>L9/1024</f>
        <v>34.332275390625</v>
      </c>
    </row>
    <row r="10" spans="1:16" x14ac:dyDescent="0.25">
      <c r="A10" s="1">
        <v>2</v>
      </c>
      <c r="B10" s="1" t="s">
        <v>41</v>
      </c>
      <c r="C10" s="28">
        <f t="shared" ref="C10:E10" si="0">C9</f>
        <v>3000</v>
      </c>
      <c r="D10" s="28">
        <f t="shared" si="0"/>
        <v>40</v>
      </c>
      <c r="E10" s="28">
        <f t="shared" si="0"/>
        <v>5</v>
      </c>
      <c r="F10" s="28">
        <f t="shared" ref="F10" si="1">F9</f>
        <v>10</v>
      </c>
      <c r="G10" s="28">
        <f>D10*E10*F10</f>
        <v>2000</v>
      </c>
      <c r="H10" s="28">
        <f>H9</f>
        <v>6000000</v>
      </c>
      <c r="I10" s="88">
        <f>I9</f>
        <v>5859.375</v>
      </c>
      <c r="J10" s="30">
        <f>Summary_Input!$C$10</f>
        <v>3</v>
      </c>
      <c r="K10" s="28">
        <f>J10*H10</f>
        <v>18000000</v>
      </c>
      <c r="L10" s="88">
        <f>K10/1024</f>
        <v>17578.125</v>
      </c>
      <c r="M10" s="88">
        <f>L10/1024</f>
        <v>17.1661376953125</v>
      </c>
    </row>
    <row r="14" spans="1:16" ht="18.75" x14ac:dyDescent="0.25">
      <c r="C14" s="192" t="s">
        <v>150</v>
      </c>
      <c r="D14" s="192"/>
      <c r="E14" s="192"/>
      <c r="F14" s="192"/>
      <c r="G14" s="192"/>
    </row>
    <row r="16" spans="1:16" x14ac:dyDescent="0.25">
      <c r="C16" s="19" t="s">
        <v>29</v>
      </c>
      <c r="D16" s="22"/>
      <c r="E16" s="21"/>
      <c r="G16" s="92">
        <v>1</v>
      </c>
      <c r="H16" s="38"/>
      <c r="I16" s="39"/>
      <c r="J16" s="38"/>
      <c r="K16" s="38"/>
    </row>
    <row r="17" spans="2:12" ht="18.75" x14ac:dyDescent="0.25">
      <c r="B17" s="11"/>
      <c r="C17" s="19" t="s">
        <v>30</v>
      </c>
      <c r="D17" s="20"/>
      <c r="E17" s="21"/>
      <c r="G17" s="35">
        <f>Summary_Input!$C$24*G16</f>
        <v>96</v>
      </c>
      <c r="H17" s="40"/>
      <c r="I17" s="39"/>
      <c r="J17" s="40"/>
      <c r="K17" s="40"/>
      <c r="L17" s="11"/>
    </row>
    <row r="18" spans="2:12" x14ac:dyDescent="0.25">
      <c r="C18" s="19" t="s">
        <v>13</v>
      </c>
      <c r="D18" s="20"/>
      <c r="E18" s="21"/>
      <c r="G18" s="93">
        <f>ROUND(G17*60*60/1024, -1)</f>
        <v>340</v>
      </c>
      <c r="H18" s="11"/>
      <c r="I18" s="11"/>
      <c r="J18" s="11"/>
      <c r="K18" s="11"/>
    </row>
    <row r="19" spans="2:12" x14ac:dyDescent="0.25">
      <c r="C19" s="19" t="s">
        <v>37</v>
      </c>
      <c r="D19" s="20"/>
      <c r="E19" s="21"/>
      <c r="G19" s="93">
        <f>G18*8</f>
        <v>2720</v>
      </c>
      <c r="H19" s="11"/>
      <c r="I19" s="11"/>
      <c r="J19" s="11"/>
      <c r="K19" s="11"/>
    </row>
    <row r="20" spans="2:12" x14ac:dyDescent="0.25">
      <c r="C20" s="19" t="s">
        <v>38</v>
      </c>
      <c r="D20" s="20"/>
      <c r="E20" s="21"/>
      <c r="G20" s="94">
        <f>G19/60</f>
        <v>45.333333333333336</v>
      </c>
      <c r="H20" s="36"/>
      <c r="I20" s="11"/>
      <c r="J20" s="36"/>
      <c r="K20" s="36"/>
    </row>
    <row r="21" spans="2:12" x14ac:dyDescent="0.25">
      <c r="C21" s="19" t="s">
        <v>39</v>
      </c>
      <c r="D21" s="20"/>
      <c r="E21" s="21"/>
      <c r="G21" s="94">
        <f>G20/60</f>
        <v>0.75555555555555565</v>
      </c>
      <c r="H21" s="36"/>
      <c r="I21" s="11"/>
      <c r="J21" s="36"/>
      <c r="K21" s="36"/>
    </row>
    <row r="22" spans="2:12" x14ac:dyDescent="0.25">
      <c r="H22" s="11"/>
      <c r="I22" s="11"/>
      <c r="J22" s="11"/>
      <c r="K22" s="11"/>
    </row>
    <row r="23" spans="2:12" x14ac:dyDescent="0.25">
      <c r="H23" s="11"/>
      <c r="I23" s="11"/>
      <c r="J23" s="11"/>
      <c r="K23" s="11"/>
    </row>
    <row r="24" spans="2:12" ht="26.25" x14ac:dyDescent="0.25">
      <c r="C24" s="193" t="s">
        <v>151</v>
      </c>
      <c r="D24" s="193"/>
      <c r="E24" s="193"/>
      <c r="F24" s="193"/>
      <c r="G24" s="193"/>
      <c r="H24" s="11"/>
      <c r="I24" s="11"/>
      <c r="J24" s="11"/>
      <c r="K24" s="11"/>
    </row>
    <row r="25" spans="2:12" x14ac:dyDescent="0.25">
      <c r="H25" s="11"/>
      <c r="I25" s="11"/>
      <c r="J25" s="11"/>
      <c r="K25" s="11"/>
    </row>
    <row r="26" spans="2:12" x14ac:dyDescent="0.25">
      <c r="C26" s="18" t="s">
        <v>44</v>
      </c>
      <c r="H26" s="11"/>
      <c r="I26" s="11"/>
      <c r="J26" s="11"/>
      <c r="K26" s="11"/>
    </row>
    <row r="27" spans="2:12" x14ac:dyDescent="0.25">
      <c r="H27" s="11"/>
      <c r="I27" s="11"/>
      <c r="J27" s="11"/>
      <c r="K27" s="11"/>
    </row>
    <row r="28" spans="2:12" x14ac:dyDescent="0.25">
      <c r="C28" s="27" t="s">
        <v>107</v>
      </c>
      <c r="D28" s="20" t="s">
        <v>103</v>
      </c>
      <c r="E28" s="21" t="s">
        <v>104</v>
      </c>
      <c r="F28" s="49" t="s">
        <v>106</v>
      </c>
      <c r="G28" s="51" t="s">
        <v>105</v>
      </c>
      <c r="H28" s="36"/>
      <c r="I28" s="11"/>
      <c r="J28" s="36"/>
      <c r="K28" s="36"/>
    </row>
    <row r="29" spans="2:12" ht="23.25" x14ac:dyDescent="0.25">
      <c r="C29" s="60" t="s">
        <v>36</v>
      </c>
      <c r="D29" s="60"/>
      <c r="E29" s="61"/>
      <c r="F29" s="49" t="s">
        <v>40</v>
      </c>
      <c r="G29" s="97">
        <f>ROUND($L$9/G18, 2)</f>
        <v>103.4</v>
      </c>
      <c r="H29" s="36"/>
      <c r="I29" s="11"/>
      <c r="J29" s="36"/>
      <c r="K29" s="36"/>
    </row>
    <row r="30" spans="2:12" ht="37.5" x14ac:dyDescent="0.25">
      <c r="C30" s="53" t="s">
        <v>149</v>
      </c>
      <c r="D30" s="58"/>
      <c r="E30" s="59"/>
      <c r="F30" s="56"/>
      <c r="G30" s="57"/>
      <c r="H30" s="36"/>
      <c r="I30" s="11"/>
      <c r="J30" s="36"/>
      <c r="K30" s="36"/>
    </row>
    <row r="31" spans="2:12" ht="23.25" x14ac:dyDescent="0.25">
      <c r="C31" s="52" t="s">
        <v>99</v>
      </c>
      <c r="D31" s="20"/>
      <c r="E31" s="21"/>
      <c r="F31" s="49" t="s">
        <v>40</v>
      </c>
      <c r="G31" s="97">
        <f>ROUNDUP(G29/Summary_Input!$C$11,0)</f>
        <v>11</v>
      </c>
      <c r="H31" s="36"/>
      <c r="I31" s="11"/>
      <c r="J31" s="36"/>
      <c r="K31" s="36"/>
    </row>
    <row r="32" spans="2:12" ht="23.25" x14ac:dyDescent="0.25">
      <c r="C32" s="52" t="s">
        <v>100</v>
      </c>
      <c r="D32" s="20"/>
      <c r="E32" s="21"/>
      <c r="F32" s="49" t="s">
        <v>40</v>
      </c>
      <c r="G32" s="97">
        <f>ROUNDUP(G31*(1+Summary_Input!$C$12/100), 0)</f>
        <v>11</v>
      </c>
      <c r="H32" s="37"/>
      <c r="I32" s="11"/>
      <c r="J32" s="37"/>
      <c r="K32" s="37"/>
    </row>
    <row r="33" spans="3:11" ht="23.25" x14ac:dyDescent="0.25">
      <c r="C33" s="52" t="s">
        <v>101</v>
      </c>
      <c r="D33" s="20"/>
      <c r="E33" s="21"/>
      <c r="F33" s="49" t="s">
        <v>40</v>
      </c>
      <c r="G33" s="97">
        <f>ROUNDUP(G$32*(1+Summary_Input!$C$13/100),0)</f>
        <v>11</v>
      </c>
      <c r="H33" s="37"/>
      <c r="I33" s="11"/>
      <c r="J33" s="37"/>
      <c r="K33" s="37"/>
    </row>
    <row r="34" spans="3:11" ht="23.25" x14ac:dyDescent="0.25">
      <c r="C34" s="52" t="s">
        <v>102</v>
      </c>
      <c r="D34" s="20"/>
      <c r="E34" s="21"/>
      <c r="F34" s="49" t="s">
        <v>40</v>
      </c>
      <c r="G34" s="97">
        <f>ROUNDUP(G$33*(1+Summary_Input!$C$14/100),0)</f>
        <v>11</v>
      </c>
      <c r="H34" s="37"/>
      <c r="I34" s="11"/>
      <c r="J34" s="37"/>
      <c r="K34" s="37"/>
    </row>
    <row r="35" spans="3:11" ht="23.25" x14ac:dyDescent="0.25">
      <c r="C35" s="52" t="s">
        <v>266</v>
      </c>
      <c r="D35" s="20"/>
      <c r="E35" s="21"/>
      <c r="F35" s="49" t="s">
        <v>40</v>
      </c>
      <c r="G35" s="97">
        <f>ROUNDUP(G$34*(1+Summary_Input!$C$15/100),0)</f>
        <v>11</v>
      </c>
      <c r="H35" s="11"/>
      <c r="I35" s="11"/>
      <c r="J35" s="11"/>
      <c r="K35" s="11"/>
    </row>
    <row r="39" spans="3:11" x14ac:dyDescent="0.25">
      <c r="C39" s="17" t="s">
        <v>56</v>
      </c>
    </row>
    <row r="40" spans="3:11" x14ac:dyDescent="0.25">
      <c r="H40" s="11"/>
      <c r="I40" s="11"/>
      <c r="J40" s="11"/>
      <c r="K40" s="11"/>
    </row>
    <row r="41" spans="3:11" x14ac:dyDescent="0.25">
      <c r="C41" s="27" t="s">
        <v>107</v>
      </c>
      <c r="D41" s="20" t="s">
        <v>103</v>
      </c>
      <c r="E41" s="21" t="s">
        <v>104</v>
      </c>
      <c r="F41" s="50" t="s">
        <v>106</v>
      </c>
      <c r="G41" s="51" t="s">
        <v>105</v>
      </c>
      <c r="H41" s="36"/>
      <c r="I41" s="11"/>
      <c r="J41" s="36"/>
      <c r="K41" s="36"/>
    </row>
    <row r="42" spans="3:11" ht="23.25" x14ac:dyDescent="0.25">
      <c r="C42" s="27" t="s">
        <v>36</v>
      </c>
      <c r="D42" s="20"/>
      <c r="E42" s="21"/>
      <c r="F42" s="49" t="s">
        <v>234</v>
      </c>
      <c r="G42" s="97">
        <f>ROUND($L$10/G$18, 2)</f>
        <v>51.7</v>
      </c>
      <c r="H42" s="36"/>
      <c r="I42" s="11"/>
      <c r="J42" s="36"/>
      <c r="K42" s="36"/>
    </row>
    <row r="43" spans="3:11" ht="37.5" x14ac:dyDescent="0.25">
      <c r="C43" s="53" t="s">
        <v>149</v>
      </c>
      <c r="D43" s="54"/>
      <c r="E43" s="55"/>
      <c r="F43" s="56"/>
      <c r="G43" s="57"/>
      <c r="H43" s="36"/>
      <c r="I43" s="11"/>
      <c r="J43" s="36"/>
      <c r="K43" s="36"/>
    </row>
    <row r="44" spans="3:11" ht="23.25" x14ac:dyDescent="0.25">
      <c r="C44" s="52" t="s">
        <v>99</v>
      </c>
      <c r="D44" s="20"/>
      <c r="E44" s="21"/>
      <c r="F44" s="49" t="s">
        <v>234</v>
      </c>
      <c r="G44" s="97">
        <f>ROUNDUP(G42/Summary_Input!$C$11,0)</f>
        <v>6</v>
      </c>
      <c r="H44" s="36"/>
      <c r="I44" s="11"/>
      <c r="J44" s="36"/>
      <c r="K44" s="36"/>
    </row>
    <row r="45" spans="3:11" ht="23.25" x14ac:dyDescent="0.25">
      <c r="C45" s="52" t="s">
        <v>100</v>
      </c>
      <c r="D45" s="20"/>
      <c r="E45" s="21"/>
      <c r="F45" s="49" t="s">
        <v>234</v>
      </c>
      <c r="G45" s="97">
        <f>ROUNDUP(G$44*(1+Summary_Input!$C$12/100),0)</f>
        <v>6</v>
      </c>
      <c r="H45" s="37"/>
      <c r="I45" s="11"/>
      <c r="J45" s="37"/>
      <c r="K45" s="37"/>
    </row>
    <row r="46" spans="3:11" ht="23.25" x14ac:dyDescent="0.25">
      <c r="C46" s="52" t="s">
        <v>101</v>
      </c>
      <c r="D46" s="20"/>
      <c r="E46" s="21"/>
      <c r="F46" s="49" t="s">
        <v>234</v>
      </c>
      <c r="G46" s="97">
        <f>ROUNDUP(G$45*(1+Summary_Input!$C$13/100),0)</f>
        <v>6</v>
      </c>
      <c r="H46" s="37"/>
      <c r="I46" s="11"/>
      <c r="J46" s="37"/>
      <c r="K46" s="37"/>
    </row>
    <row r="47" spans="3:11" ht="23.25" x14ac:dyDescent="0.25">
      <c r="C47" s="52" t="s">
        <v>102</v>
      </c>
      <c r="D47" s="20"/>
      <c r="E47" s="21"/>
      <c r="F47" s="49" t="s">
        <v>234</v>
      </c>
      <c r="G47" s="97">
        <f>ROUNDUP(G$46*(1+Summary_Input!$C$14/100),0)</f>
        <v>6</v>
      </c>
      <c r="H47" s="37"/>
      <c r="I47" s="11"/>
      <c r="J47" s="37"/>
      <c r="K47" s="37"/>
    </row>
    <row r="48" spans="3:11" ht="23.25" x14ac:dyDescent="0.25">
      <c r="C48" s="52" t="s">
        <v>266</v>
      </c>
      <c r="D48" s="20"/>
      <c r="E48" s="21"/>
      <c r="F48" s="49" t="s">
        <v>234</v>
      </c>
      <c r="G48" s="97">
        <f>ROUNDUP(G$47*(1+Summary_Input!$C$15/100),0)</f>
        <v>6</v>
      </c>
      <c r="H48" s="11"/>
      <c r="I48" s="11"/>
      <c r="J48" s="11"/>
      <c r="K48" s="11"/>
    </row>
  </sheetData>
  <dataConsolidate/>
  <mergeCells count="3">
    <mergeCell ref="K7:M7"/>
    <mergeCell ref="C14:G14"/>
    <mergeCell ref="C24:G24"/>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4.9989318521683403E-2"/>
  </sheetPr>
  <dimension ref="B3:P38"/>
  <sheetViews>
    <sheetView showGridLines="0" topLeftCell="C13" zoomScale="145" zoomScaleNormal="145" workbookViewId="0">
      <selection activeCell="I28" sqref="I28:I31"/>
    </sheetView>
  </sheetViews>
  <sheetFormatPr defaultRowHeight="15" x14ac:dyDescent="0.25"/>
  <cols>
    <col min="2" max="2" width="22" bestFit="1" customWidth="1"/>
    <col min="3" max="3" width="4" customWidth="1"/>
    <col min="4" max="4" width="19" bestFit="1" customWidth="1"/>
    <col min="5" max="5" width="17.28515625" bestFit="1" customWidth="1"/>
    <col min="6" max="6" width="13.5703125" bestFit="1" customWidth="1"/>
    <col min="7" max="7" width="5.5703125" bestFit="1" customWidth="1"/>
    <col min="8" max="8" width="3.7109375" customWidth="1"/>
    <col min="9" max="9" width="13.140625" bestFit="1" customWidth="1"/>
    <col min="10" max="10" width="9.5703125" customWidth="1"/>
    <col min="11" max="11" width="4.140625" customWidth="1"/>
    <col min="12" max="12" width="16.42578125" bestFit="1" customWidth="1"/>
    <col min="13" max="13" width="3.85546875" customWidth="1"/>
    <col min="14" max="14" width="11.7109375" customWidth="1"/>
    <col min="15" max="15" width="5.5703125" customWidth="1"/>
    <col min="16" max="16" width="10.5703125" customWidth="1"/>
    <col min="17" max="17" width="4.42578125" customWidth="1"/>
    <col min="18" max="18" width="20" bestFit="1" customWidth="1"/>
  </cols>
  <sheetData>
    <row r="3" spans="2:16" x14ac:dyDescent="0.25">
      <c r="B3" t="s">
        <v>153</v>
      </c>
      <c r="E3" t="s">
        <v>182</v>
      </c>
      <c r="I3" t="s">
        <v>120</v>
      </c>
      <c r="J3" t="s">
        <v>121</v>
      </c>
      <c r="L3" t="s">
        <v>154</v>
      </c>
      <c r="N3" t="s">
        <v>122</v>
      </c>
      <c r="P3" t="s">
        <v>123</v>
      </c>
    </row>
    <row r="4" spans="2:16" x14ac:dyDescent="0.25">
      <c r="B4" t="s">
        <v>51</v>
      </c>
      <c r="D4" s="13" t="s">
        <v>80</v>
      </c>
      <c r="E4" s="76" t="s">
        <v>33</v>
      </c>
      <c r="F4" s="14" t="s">
        <v>34</v>
      </c>
      <c r="I4" s="25" t="s">
        <v>67</v>
      </c>
      <c r="J4" s="25" t="s">
        <v>68</v>
      </c>
      <c r="L4" t="s">
        <v>69</v>
      </c>
      <c r="N4" t="s">
        <v>23</v>
      </c>
      <c r="P4" t="s">
        <v>80</v>
      </c>
    </row>
    <row r="5" spans="2:16" x14ac:dyDescent="0.25">
      <c r="D5" s="12" t="s">
        <v>234</v>
      </c>
      <c r="E5" s="1" t="s">
        <v>31</v>
      </c>
      <c r="F5" s="85">
        <v>64</v>
      </c>
      <c r="G5" t="s">
        <v>24</v>
      </c>
      <c r="I5" s="24"/>
      <c r="J5" s="24"/>
      <c r="P5" t="s">
        <v>40</v>
      </c>
    </row>
    <row r="6" spans="2:16" x14ac:dyDescent="0.25">
      <c r="B6" t="s">
        <v>52</v>
      </c>
      <c r="D6" s="12" t="s">
        <v>234</v>
      </c>
      <c r="E6" s="1" t="s">
        <v>32</v>
      </c>
      <c r="F6" s="85" t="s">
        <v>175</v>
      </c>
      <c r="G6" t="s">
        <v>24</v>
      </c>
      <c r="I6" s="24">
        <v>1</v>
      </c>
      <c r="J6" s="24">
        <v>1</v>
      </c>
      <c r="L6" t="s">
        <v>70</v>
      </c>
      <c r="N6" t="s">
        <v>76</v>
      </c>
      <c r="P6" t="s">
        <v>234</v>
      </c>
    </row>
    <row r="7" spans="2:16" x14ac:dyDescent="0.25">
      <c r="B7" t="s">
        <v>53</v>
      </c>
      <c r="D7" s="12" t="s">
        <v>40</v>
      </c>
      <c r="E7" s="1" t="s">
        <v>31</v>
      </c>
      <c r="F7" s="85">
        <v>96</v>
      </c>
      <c r="G7" t="s">
        <v>24</v>
      </c>
      <c r="I7" s="24">
        <v>2</v>
      </c>
      <c r="J7" s="24">
        <v>2</v>
      </c>
      <c r="L7" t="s">
        <v>71</v>
      </c>
      <c r="N7" t="s">
        <v>77</v>
      </c>
    </row>
    <row r="8" spans="2:16" x14ac:dyDescent="0.25">
      <c r="B8" t="s">
        <v>54</v>
      </c>
      <c r="D8" s="12" t="s">
        <v>40</v>
      </c>
      <c r="E8" s="1" t="s">
        <v>32</v>
      </c>
      <c r="F8" s="85">
        <v>112</v>
      </c>
      <c r="G8" t="s">
        <v>24</v>
      </c>
      <c r="I8" s="24">
        <v>4</v>
      </c>
      <c r="J8" s="24">
        <v>4</v>
      </c>
      <c r="L8" t="s">
        <v>72</v>
      </c>
    </row>
    <row r="9" spans="2:16" x14ac:dyDescent="0.25">
      <c r="B9" t="s">
        <v>55</v>
      </c>
      <c r="G9" t="s">
        <v>24</v>
      </c>
      <c r="I9" s="24">
        <v>8</v>
      </c>
      <c r="J9" s="24">
        <v>8</v>
      </c>
      <c r="L9" t="s">
        <v>73</v>
      </c>
    </row>
    <row r="10" spans="2:16" x14ac:dyDescent="0.25">
      <c r="G10" t="s">
        <v>24</v>
      </c>
      <c r="I10" s="24">
        <v>16</v>
      </c>
      <c r="J10" s="24">
        <v>16</v>
      </c>
      <c r="L10" t="s">
        <v>74</v>
      </c>
    </row>
    <row r="11" spans="2:16" x14ac:dyDescent="0.25">
      <c r="I11" s="26">
        <v>32</v>
      </c>
      <c r="J11" s="26">
        <v>32</v>
      </c>
      <c r="L11" t="s">
        <v>223</v>
      </c>
    </row>
    <row r="12" spans="2:16" x14ac:dyDescent="0.25">
      <c r="J12" s="26">
        <v>64</v>
      </c>
    </row>
    <row r="13" spans="2:16" x14ac:dyDescent="0.25">
      <c r="J13" s="26">
        <v>128</v>
      </c>
    </row>
    <row r="14" spans="2:16" x14ac:dyDescent="0.25">
      <c r="J14" s="11"/>
    </row>
    <row r="15" spans="2:16" x14ac:dyDescent="0.25">
      <c r="J15" s="11"/>
    </row>
    <row r="16" spans="2:16" x14ac:dyDescent="0.25">
      <c r="J16" s="11"/>
    </row>
    <row r="17" spans="2:16" x14ac:dyDescent="0.25">
      <c r="J17" s="11"/>
    </row>
    <row r="18" spans="2:16" x14ac:dyDescent="0.25">
      <c r="J18" s="11"/>
    </row>
    <row r="19" spans="2:16" x14ac:dyDescent="0.25">
      <c r="J19" s="11"/>
    </row>
    <row r="20" spans="2:16" x14ac:dyDescent="0.25">
      <c r="J20" s="11"/>
    </row>
    <row r="21" spans="2:16" x14ac:dyDescent="0.25">
      <c r="J21" s="11"/>
    </row>
    <row r="26" spans="2:16" x14ac:dyDescent="0.25">
      <c r="B26" t="s">
        <v>152</v>
      </c>
      <c r="D26" t="s">
        <v>177</v>
      </c>
      <c r="F26" t="s">
        <v>183</v>
      </c>
      <c r="I26" t="s">
        <v>186</v>
      </c>
    </row>
    <row r="27" spans="2:16" x14ac:dyDescent="0.25">
      <c r="B27" t="s">
        <v>125</v>
      </c>
      <c r="D27" t="s">
        <v>177</v>
      </c>
      <c r="F27" t="s">
        <v>185</v>
      </c>
      <c r="I27" t="s">
        <v>187</v>
      </c>
      <c r="N27" s="98" t="s">
        <v>31</v>
      </c>
      <c r="P27" s="98" t="s">
        <v>32</v>
      </c>
    </row>
    <row r="28" spans="2:16" x14ac:dyDescent="0.25">
      <c r="I28" t="s">
        <v>181</v>
      </c>
      <c r="L28" s="99">
        <v>16</v>
      </c>
      <c r="N28" s="99">
        <v>84.32</v>
      </c>
      <c r="P28" s="99">
        <v>103.02</v>
      </c>
    </row>
    <row r="29" spans="2:16" x14ac:dyDescent="0.25">
      <c r="B29" t="s">
        <v>126</v>
      </c>
      <c r="D29" t="s">
        <v>179</v>
      </c>
      <c r="F29" t="s">
        <v>184</v>
      </c>
      <c r="I29" t="s">
        <v>188</v>
      </c>
      <c r="L29" s="100">
        <v>32</v>
      </c>
      <c r="N29" s="100">
        <v>95.03</v>
      </c>
      <c r="P29" s="100">
        <v>113.07</v>
      </c>
    </row>
    <row r="30" spans="2:16" x14ac:dyDescent="0.25">
      <c r="B30" t="s">
        <v>127</v>
      </c>
      <c r="D30" t="s">
        <v>178</v>
      </c>
      <c r="I30" t="s">
        <v>189</v>
      </c>
      <c r="L30" s="99">
        <v>48</v>
      </c>
      <c r="N30" s="99">
        <v>103.23</v>
      </c>
      <c r="P30" s="99">
        <v>117.24</v>
      </c>
    </row>
    <row r="31" spans="2:16" x14ac:dyDescent="0.25">
      <c r="B31" t="s">
        <v>128</v>
      </c>
      <c r="D31" t="s">
        <v>180</v>
      </c>
      <c r="I31" t="s">
        <v>190</v>
      </c>
      <c r="L31" s="100">
        <v>64</v>
      </c>
      <c r="N31" s="100">
        <v>104.13</v>
      </c>
      <c r="P31" s="100">
        <v>117.2</v>
      </c>
    </row>
    <row r="32" spans="2:16" x14ac:dyDescent="0.25">
      <c r="B32" t="s">
        <v>221</v>
      </c>
      <c r="D32" t="s">
        <v>193</v>
      </c>
      <c r="L32" s="99"/>
      <c r="N32" s="99"/>
      <c r="P32" s="99"/>
    </row>
    <row r="33" spans="2:16" x14ac:dyDescent="0.25">
      <c r="B33" t="s">
        <v>222</v>
      </c>
      <c r="D33" t="s">
        <v>191</v>
      </c>
      <c r="L33" s="100"/>
      <c r="N33" s="100"/>
      <c r="P33" s="100"/>
    </row>
    <row r="34" spans="2:16" x14ac:dyDescent="0.25">
      <c r="B34" t="s">
        <v>129</v>
      </c>
      <c r="D34" t="s">
        <v>192</v>
      </c>
      <c r="L34" s="99"/>
      <c r="N34" s="99"/>
      <c r="P34" s="99"/>
    </row>
    <row r="35" spans="2:16" x14ac:dyDescent="0.25">
      <c r="B35" t="s">
        <v>130</v>
      </c>
      <c r="D35" t="s">
        <v>194</v>
      </c>
      <c r="L35" s="100"/>
      <c r="N35" s="100"/>
      <c r="P35" s="100"/>
    </row>
    <row r="36" spans="2:16" x14ac:dyDescent="0.25">
      <c r="B36" t="s">
        <v>134</v>
      </c>
      <c r="D36" t="s">
        <v>195</v>
      </c>
      <c r="L36" t="s">
        <v>204</v>
      </c>
      <c r="N36">
        <f>AVERAGE(N28:N31)</f>
        <v>96.677499999999995</v>
      </c>
      <c r="P36">
        <f>AVERAGE(P28:P31)</f>
        <v>112.63249999999999</v>
      </c>
    </row>
    <row r="37" spans="2:16" x14ac:dyDescent="0.25">
      <c r="B37" t="s">
        <v>131</v>
      </c>
      <c r="D37" t="s">
        <v>196</v>
      </c>
      <c r="L37" t="s">
        <v>203</v>
      </c>
      <c r="N37">
        <f>MEDIAN(N28:N31)</f>
        <v>99.13</v>
      </c>
      <c r="P37">
        <f>MEDIAN(P28:P31)</f>
        <v>115.13499999999999</v>
      </c>
    </row>
    <row r="38" spans="2:16" x14ac:dyDescent="0.25">
      <c r="D38" t="s">
        <v>131</v>
      </c>
    </row>
  </sheetData>
  <pageMargins left="0.7" right="0.7" top="0.75" bottom="0.75" header="0.3" footer="0.3"/>
  <pageSetup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Customer_Data_Input</vt:lpstr>
      <vt:lpstr>Customer_Data_Input_optional</vt:lpstr>
      <vt:lpstr>Summary_Input</vt:lpstr>
      <vt:lpstr>Hardware_Specs</vt:lpstr>
      <vt:lpstr>Scanner_Capacity</vt:lpstr>
      <vt:lpstr>Recommendations</vt:lpstr>
      <vt:lpstr>Raw_Computation</vt:lpstr>
      <vt:lpstr>Setup</vt:lpstr>
    </vt:vector>
  </TitlesOfParts>
  <Company>Symantec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 for NAS Sizing Calculator</dc:title>
  <dc:creator>Anjani Singh</dc:creator>
  <cp:lastModifiedBy>Devanand Ahire</cp:lastModifiedBy>
  <dcterms:created xsi:type="dcterms:W3CDTF">2013-08-21T08:53:18Z</dcterms:created>
  <dcterms:modified xsi:type="dcterms:W3CDTF">2018-07-17T12:37:27Z</dcterms:modified>
</cp:coreProperties>
</file>